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Brian Weafer\Desktop\IMAX confict, reach,ROHS,PFAS\"/>
    </mc:Choice>
  </mc:AlternateContent>
  <xr:revisionPtr revIDLastSave="0" documentId="13_ncr:1_{93B9926E-0367-4042-8C85-AA662E8C34D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J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<sst xmlns="http://schemas.openxmlformats.org/spreadsheetml/2006/main" count="22359" uniqueCount="15834">
  <si>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</si>
  <si>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</si>
  <si>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</si>
  <si>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</si>
  <si>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</si>
  <si>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</si>
  <si>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</si>
  <si>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</si>
  <si>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</si>
  <si>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</si>
  <si>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</si>
  <si>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</si>
  <si>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</si>
  <si>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</si>
  <si>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</si>
  <si>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</si>
  <si>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</si>
  <si>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</si>
  <si>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</si>
  <si>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</si>
  <si>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</si>
  <si>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</si>
  <si>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</si>
  <si>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</si>
  <si>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</si>
  <si>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</si>
  <si>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</si>
  <si>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</si>
  <si>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</si>
  <si>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</si>
  <si>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</si>
  <si>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</si>
  <si>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</si>
  <si>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</si>
  <si>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</si>
  <si>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</si>
  <si>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</si>
  <si>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</si>
  <si>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</si>
  <si>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</si>
  <si>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</si>
  <si>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</si>
  <si>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</si>
  <si>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</si>
  <si>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</si>
  <si>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</si>
  <si>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</si>
  <si>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</si>
  <si>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</si>
  <si>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</si>
  <si>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</si>
  <si>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</si>
  <si>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</si>
  <si>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</si>
  <si>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</si>
  <si>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</si>
  <si>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</si>
  <si>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</si>
  <si>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</si>
  <si>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</si>
  <si>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</si>
  <si>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</si>
  <si>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</si>
  <si>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</si>
  <si>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</si>
  <si>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</si>
  <si>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</si>
  <si>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</si>
  <si>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</si>
  <si>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</si>
  <si>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</si>
  <si>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</si>
  <si>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</si>
  <si>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</si>
  <si>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</si>
  <si>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</si>
  <si>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</si>
  <si>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</si>
  <si>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</si>
  <si>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</si>
  <si>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</si>
  <si>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</si>
  <si>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</si>
  <si>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</si>
  <si>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</si>
  <si>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</si>
  <si>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</si>
  <si>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</si>
  <si>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</si>
  <si>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</si>
  <si>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</si>
  <si>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</si>
  <si>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</si>
  <si>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</si>
  <si>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</si>
  <si>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</si>
  <si>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</si>
  <si>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</si>
  <si>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</si>
  <si>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</si>
  <si>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</si>
  <si>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</si>
  <si>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</si>
  <si>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</si>
  <si>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</si>
  <si>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</si>
  <si>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</si>
  <si>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</si>
  <si>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</si>
  <si>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</si>
  <si>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</si>
  <si>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</si>
  <si>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</si>
  <si>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</si>
  <si>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</si>
  <si>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</si>
  <si>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</si>
  <si>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</si>
  <si>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</si>
  <si>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</si>
  <si>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</si>
  <si>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</si>
  <si>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</si>
  <si>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</si>
  <si>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</si>
  <si>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</si>
  <si>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</si>
  <si>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</si>
  <si>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</si>
  <si>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</si>
  <si>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</si>
  <si>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</si>
  <si>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</si>
  <si>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</si>
  <si>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</si>
  <si>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</si>
  <si>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</si>
  <si>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</si>
  <si>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</si>
  <si>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</si>
  <si>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</si>
  <si>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</si>
  <si>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</si>
  <si>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</si>
  <si>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</si>
  <si>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</si>
  <si>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</si>
  <si>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</si>
  <si>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</si>
  <si>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</si>
  <si>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</si>
  <si>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</si>
  <si>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</si>
  <si>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</si>
  <si>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</si>
  <si>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</si>
  <si>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</si>
  <si>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</si>
  <si>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</si>
  <si>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</si>
  <si>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</si>
  <si>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</si>
  <si>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</si>
  <si>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</si>
  <si>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</si>
  <si>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</si>
  <si>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</si>
  <si>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</si>
  <si>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</si>
  <si>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</si>
  <si>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</si>
  <si>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</si>
  <si>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</si>
  <si>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</si>
  <si>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</si>
  <si>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</si>
  <si>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</si>
  <si>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</si>
  <si>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</si>
  <si>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</si>
  <si>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</si>
  <si>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</si>
  <si>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</si>
  <si>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</si>
  <si>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</si>
  <si>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</si>
  <si>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</si>
  <si>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</si>
  <si>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</si>
  <si>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</si>
  <si>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</si>
  <si>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</si>
  <si>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</si>
  <si>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</si>
  <si>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</si>
  <si>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</si>
  <si>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</si>
  <si>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</si>
  <si>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</si>
  <si>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</si>
  <si>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</si>
  <si>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</si>
  <si>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</si>
  <si>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</si>
  <si>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</si>
  <si>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</si>
  <si>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</si>
  <si>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</si>
  <si>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</si>
  <si>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</si>
  <si>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</si>
  <si>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</si>
  <si>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</si>
  <si>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</si>
  <si>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</si>
  <si>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</si>
  <si>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</si>
  <si>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</si>
  <si>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</si>
  <si>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</si>
  <si>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</si>
  <si>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</si>
  <si>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</si>
  <si>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</si>
  <si>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</si>
  <si>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</si>
  <si>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</si>
  <si>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</si>
  <si>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</si>
  <si>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</si>
  <si>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</si>
  <si>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</si>
  <si>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</si>
  <si>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</si>
  <si>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</si>
  <si>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</si>
  <si>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</si>
  <si>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</si>
  <si>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</si>
  <si>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</si>
  <si>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</si>
  <si>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</si>
  <si>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</si>
  <si>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</si>
  <si>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</si>
  <si>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</si>
  <si>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</si>
  <si>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</si>
  <si>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</si>
  <si>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</si>
  <si>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</si>
  <si>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</si>
  <si>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</si>
  <si>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</si>
  <si>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</si>
  <si>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</si>
  <si>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</si>
  <si>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</si>
  <si>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</si>
  <si>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</si>
  <si>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</si>
  <si>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</si>
  <si>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</si>
  <si>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</si>
  <si>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</si>
  <si>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</si>
  <si>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</si>
  <si>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</si>
  <si>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</si>
  <si>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</si>
  <si>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</si>
  <si>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</si>
  <si>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</si>
  <si>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</si>
  <si>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</si>
  <si>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</si>
  <si>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</si>
  <si>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</si>
  <si>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</si>
  <si>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</si>
  <si>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</si>
  <si>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</si>
  <si>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</si>
  <si>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</si>
  <si>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</si>
  <si>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</si>
  <si>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</si>
  <si>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</si>
  <si>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</si>
  <si>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</si>
  <si>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</si>
  <si>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</si>
  <si>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</si>
  <si>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</si>
  <si>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</si>
  <si>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</si>
  <si>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</si>
  <si>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</si>
  <si>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</si>
  <si>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</si>
  <si>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</si>
  <si>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</si>
  <si>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</si>
  <si>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</si>
  <si>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</si>
  <si>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</si>
  <si>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</si>
  <si>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</si>
  <si>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</si>
  <si>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</si>
  <si>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</si>
  <si>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</si>
  <si>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</si>
  <si>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</si>
  <si>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</si>
  <si>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</si>
  <si>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</si>
  <si>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</si>
  <si>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</si>
  <si>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</si>
  <si>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</si>
  <si>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</si>
  <si>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</si>
  <si>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</si>
  <si>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</si>
  <si>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</si>
  <si>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</si>
  <si>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</si>
  <si>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</si>
  <si>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</si>
  <si>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</si>
  <si>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</si>
  <si>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</si>
  <si>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</si>
  <si>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</si>
  <si>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</si>
  <si>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</si>
  <si>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</si>
  <si>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</si>
  <si>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</si>
  <si>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</si>
  <si>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</si>
  <si>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</si>
  <si>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</si>
  <si>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</si>
  <si>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</si>
  <si>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</si>
  <si>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</si>
  <si>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</si>
  <si>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</si>
  <si>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</si>
  <si>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</si>
  <si>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</si>
  <si>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</si>
  <si>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</si>
  <si>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</si>
  <si>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</si>
  <si>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</si>
  <si>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</si>
  <si>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</si>
  <si>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</si>
  <si>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</si>
  <si>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</si>
  <si>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</si>
  <si>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</si>
  <si>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</si>
  <si>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</si>
  <si>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</si>
  <si>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</si>
  <si>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</si>
  <si>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</si>
  <si>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</si>
  <si>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</si>
  <si>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</si>
  <si>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</si>
  <si>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</si>
  <si>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</si>
  <si>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</si>
  <si>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</si>
  <si>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</si>
  <si>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</si>
  <si>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</si>
  <si>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</si>
  <si>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</si>
  <si>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</si>
  <si>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</si>
  <si>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</si>
  <si>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</si>
  <si>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</si>
  <si>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</si>
  <si>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</si>
  <si>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</si>
  <si>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</si>
  <si>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</si>
  <si>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</si>
  <si>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</si>
  <si>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</si>
  <si>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</si>
  <si>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</si>
  <si>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</si>
  <si>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</si>
  <si>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</si>
  <si>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</si>
  <si>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</si>
  <si>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</si>
  <si>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</si>
  <si>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</si>
  <si>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</si>
  <si>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</si>
  <si>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</si>
  <si>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</si>
  <si>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</si>
  <si>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</si>
  <si>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</si>
  <si>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</si>
  <si>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</si>
  <si>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</si>
  <si>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</si>
  <si>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</si>
  <si>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</si>
  <si>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</si>
  <si>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</si>
  <si>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</si>
  <si>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</si>
  <si>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</si>
  <si>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</si>
  <si>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</si>
  <si>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</si>
  <si>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</si>
  <si>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</si>
  <si>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</si>
  <si>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</si>
  <si>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</si>
  <si>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</si>
  <si>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</si>
  <si>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</si>
  <si>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</si>
  <si>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</si>
  <si>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</si>
  <si>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</si>
  <si>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</si>
  <si>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</si>
  <si>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</si>
  <si>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</si>
  <si>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</si>
  <si>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</si>
  <si>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</si>
  <si>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</si>
  <si>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</si>
  <si>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</si>
  <si>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</si>
  <si>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</si>
  <si>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</si>
  <si>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</si>
  <si>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</si>
  <si>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</si>
  <si>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</si>
  <si>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</si>
  <si>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</si>
  <si>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</si>
  <si>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</si>
  <si>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</si>
  <si>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</si>
  <si>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</si>
  <si>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</si>
  <si>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</si>
  <si>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</si>
  <si>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</si>
  <si>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</si>
  <si>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</si>
  <si>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</si>
  <si>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</si>
  <si>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</si>
  <si>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</si>
  <si>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</si>
  <si>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</si>
  <si>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</si>
  <si>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</si>
  <si>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</si>
  <si>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</si>
  <si>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</si>
  <si>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</si>
  <si>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</si>
  <si>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</si>
  <si>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</si>
  <si>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</si>
  <si>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</si>
  <si>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</si>
  <si>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</si>
  <si>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</si>
  <si>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</si>
  <si>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</si>
  <si>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</si>
  <si>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</si>
  <si>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</si>
  <si>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</si>
  <si>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</si>
  <si>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</si>
  <si>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</si>
  <si>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</si>
  <si>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</si>
  <si>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</si>
  <si>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</si>
  <si>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</si>
  <si>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</si>
  <si>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</si>
  <si>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</si>
  <si>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</si>
  <si>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</si>
  <si>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</si>
  <si>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</si>
  <si>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</si>
  <si>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</si>
  <si>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</si>
  <si>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</si>
  <si>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</si>
  <si>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</si>
  <si>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</si>
  <si>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</si>
  <si>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</si>
  <si>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</si>
  <si>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</si>
  <si>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</si>
  <si>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</si>
  <si>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</si>
  <si>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</si>
  <si>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</si>
  <si>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</si>
  <si>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</si>
  <si>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</si>
  <si>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</si>
  <si>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</si>
  <si>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</si>
  <si>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</si>
  <si>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</si>
  <si>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</si>
  <si>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</si>
  <si>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</si>
  <si>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</si>
  <si>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</si>
  <si>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</si>
  <si>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</si>
  <si>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</si>
  <si>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</si>
  <si>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</si>
  <si>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</si>
  <si>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</si>
  <si>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</si>
  <si>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</si>
  <si>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</si>
  <si>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</si>
  <si>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</si>
  <si>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</si>
  <si>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</si>
  <si>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</si>
  <si>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</si>
  <si>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</si>
  <si>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</si>
  <si>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</si>
  <si>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</si>
  <si>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</si>
  <si>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</si>
  <si>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</si>
  <si>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</si>
  <si>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</si>
  <si>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</si>
  <si>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</si>
  <si>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</si>
  <si>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</si>
  <si>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</si>
  <si>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</si>
  <si>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</si>
  <si>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</si>
  <si>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</si>
  <si>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</si>
  <si>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</si>
  <si>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</si>
  <si>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</si>
  <si>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</si>
  <si>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</si>
  <si>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</si>
  <si>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</si>
  <si>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</si>
  <si>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</si>
  <si>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</si>
  <si>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</si>
  <si>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</si>
  <si>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</si>
  <si>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</si>
  <si>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</si>
  <si>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</si>
  <si>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</si>
  <si>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</si>
  <si>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</si>
  <si>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</si>
  <si>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</si>
  <si>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</si>
  <si>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</si>
  <si>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</si>
  <si>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</si>
  <si>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</si>
  <si>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</si>
  <si>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</si>
  <si>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</si>
  <si>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</si>
  <si>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</si>
  <si>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</si>
  <si>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</si>
  <si>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</si>
  <si>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</si>
  <si>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</si>
  <si>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</si>
  <si>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</si>
  <si>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</si>
  <si>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</si>
  <si>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</si>
  <si>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</si>
  <si>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</si>
  <si>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</si>
  <si>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</si>
  <si>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</si>
  <si>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</si>
  <si>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</si>
  <si>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</si>
  <si>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</si>
  <si>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</si>
  <si>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</si>
  <si>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</si>
  <si>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</si>
  <si>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</si>
  <si>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</si>
  <si>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</si>
  <si>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</si>
  <si>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</si>
  <si>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</si>
  <si>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</si>
  <si>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</si>
  <si>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</si>
  <si>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</si>
  <si>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</si>
  <si>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</si>
  <si>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</si>
  <si>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</si>
  <si>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</si>
  <si>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</si>
  <si>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</si>
  <si>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</si>
  <si>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</si>
  <si>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</si>
  <si>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</si>
  <si>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</si>
  <si>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</si>
  <si>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</si>
  <si>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</si>
  <si>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</si>
  <si>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</si>
  <si>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</si>
  <si>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</si>
  <si>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</si>
  <si>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</si>
  <si>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</si>
  <si>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</si>
  <si>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</si>
  <si>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</si>
  <si>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</si>
  <si>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</si>
  <si>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</si>
  <si>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</si>
  <si>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</si>
  <si>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</si>
  <si>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</si>
  <si>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</si>
  <si>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</si>
  <si>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</si>
  <si>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</si>
  <si>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</si>
  <si>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</si>
  <si>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</si>
  <si>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</si>
  <si>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</si>
  <si>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</si>
  <si>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</si>
  <si>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</si>
  <si>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</si>
  <si>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</si>
  <si>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</si>
  <si>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</si>
  <si>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</si>
  <si>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</si>
  <si>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</si>
  <si>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</si>
  <si>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</si>
  <si>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</si>
  <si>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</si>
  <si>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</si>
  <si>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</si>
  <si>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</si>
  <si>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</si>
  <si>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</si>
  <si>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</si>
  <si>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</si>
  <si>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</si>
  <si>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</si>
  <si>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</si>
  <si>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</si>
  <si>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</si>
  <si>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</si>
  <si>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</si>
  <si>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</si>
  <si>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</si>
  <si>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</si>
  <si>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</si>
  <si>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</si>
  <si>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</si>
  <si>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</si>
  <si>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</si>
  <si>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</si>
  <si>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</si>
  <si>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</si>
  <si>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</si>
  <si>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</si>
  <si>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</si>
  <si>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</si>
  <si>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</si>
  <si>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</si>
  <si>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</si>
  <si>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</si>
  <si>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</si>
  <si>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</si>
  <si>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</si>
  <si>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</si>
  <si>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</si>
  <si>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</si>
  <si>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</si>
  <si>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</si>
  <si>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</si>
  <si>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</si>
  <si>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</si>
  <si>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</si>
  <si>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</si>
  <si>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</si>
  <si>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</si>
  <si>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</si>
  <si>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</si>
  <si>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</si>
  <si>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</si>
  <si>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</si>
  <si>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</si>
  <si>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</si>
  <si>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</si>
  <si>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</si>
  <si>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</si>
  <si>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</si>
  <si>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</si>
  <si>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</si>
  <si>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</si>
  <si>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</si>
  <si>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</si>
  <si>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</si>
  <si>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</si>
  <si>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</si>
  <si>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</si>
  <si>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</si>
  <si>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</si>
  <si>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</si>
  <si>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</si>
  <si>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</si>
  <si>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</si>
  <si>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</si>
  <si>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</si>
  <si>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</si>
  <si>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</si>
  <si>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</si>
  <si>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</si>
  <si>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</si>
  <si>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</si>
  <si>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</si>
  <si>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</si>
  <si>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</si>
  <si>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</si>
  <si>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</si>
  <si>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</si>
  <si>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</si>
  <si>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</si>
  <si>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</si>
  <si>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</si>
  <si>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</si>
  <si>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</si>
  <si>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</si>
  <si>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</si>
  <si>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</si>
  <si>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</si>
  <si>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</si>
  <si>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</si>
  <si>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</si>
  <si>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</si>
  <si>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</si>
  <si>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</si>
  <si>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</si>
  <si>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</si>
  <si>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</si>
  <si>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</si>
  <si>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</si>
  <si>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</si>
  <si>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</si>
  <si>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</si>
  <si>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</si>
  <si>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</si>
  <si>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</si>
  <si>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</si>
  <si>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</si>
  <si>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</si>
  <si>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</si>
  <si>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</si>
  <si>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</si>
  <si>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</si>
  <si>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</si>
  <si>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</si>
  <si>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</si>
  <si>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</si>
  <si>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</si>
  <si>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</si>
  <si>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</si>
  <si>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</si>
  <si>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</si>
  <si>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</si>
  <si>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</si>
  <si>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</si>
  <si>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</si>
  <si>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</si>
  <si>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</si>
  <si>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</si>
  <si>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</si>
  <si>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</si>
  <si>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</si>
  <si>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</si>
  <si>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</si>
  <si>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</si>
  <si>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</si>
  <si>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</si>
  <si>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</si>
  <si>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</si>
  <si>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</si>
  <si>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</si>
  <si>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</si>
  <si>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</si>
  <si>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</si>
  <si>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</si>
  <si>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</si>
  <si>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</si>
  <si>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</si>
  <si>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</si>
  <si>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</si>
  <si>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</si>
  <si>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</si>
  <si>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</si>
  <si>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</si>
  <si>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</si>
  <si>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</si>
  <si>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</si>
  <si>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</si>
  <si>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</si>
  <si>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</si>
  <si>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</si>
  <si>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</si>
  <si>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</si>
  <si>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</si>
  <si>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</si>
  <si>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</si>
  <si>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</si>
  <si>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</si>
  <si>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</si>
  <si>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</si>
  <si>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</si>
  <si>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</si>
  <si>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</si>
  <si>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</si>
  <si>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</si>
  <si>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</si>
  <si>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</si>
  <si>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</si>
  <si>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</si>
  <si>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</si>
  <si>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</si>
  <si>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</si>
  <si>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</si>
  <si>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</si>
  <si>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</si>
  <si>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</si>
  <si>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</si>
  <si>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</si>
  <si>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</si>
  <si>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</si>
  <si>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</si>
  <si>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</si>
  <si>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</si>
  <si>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</si>
  <si>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</si>
  <si>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</si>
  <si>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</si>
  <si>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</si>
  <si>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</si>
  <si>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</si>
  <si>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</si>
  <si>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</si>
  <si>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</si>
  <si>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</si>
  <si>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</si>
  <si>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</si>
  <si>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</si>
  <si>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</si>
  <si>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</si>
  <si>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</si>
  <si>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</si>
  <si>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</si>
  <si>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</si>
  <si>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</si>
  <si>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</si>
  <si>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</si>
  <si>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</si>
  <si>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</si>
  <si>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</si>
  <si>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</si>
  <si>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</si>
  <si>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</si>
  <si>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</si>
  <si>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</si>
  <si>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</si>
  <si>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</si>
  <si>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</si>
  <si>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</si>
  <si>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</si>
  <si>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</si>
  <si>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</si>
  <si>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</si>
  <si>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</si>
  <si>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</si>
  <si>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</si>
  <si>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</si>
  <si>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</si>
  <si>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</si>
  <si>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</si>
  <si>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</si>
  <si>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</si>
  <si>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</si>
  <si>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</si>
  <si>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</si>
  <si>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</si>
  <si>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</si>
  <si>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</si>
  <si>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</si>
  <si>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</si>
  <si>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</si>
  <si>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</si>
  <si>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</si>
  <si>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</si>
  <si>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</si>
  <si>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</si>
  <si>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</si>
  <si>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</si>
  <si>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</si>
  <si>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</si>
  <si>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</si>
  <si>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</si>
  <si>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</si>
  <si>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</si>
  <si>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</si>
  <si>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</si>
  <si>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</si>
  <si>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</si>
  <si>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</si>
  <si>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</si>
  <si>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</si>
  <si>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</si>
  <si>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</si>
  <si>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</si>
  <si>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</si>
  <si>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</si>
  <si>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</si>
  <si>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</si>
  <si>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</si>
  <si>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</si>
  <si>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</si>
  <si>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</si>
  <si>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</si>
  <si>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</si>
  <si>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</si>
  <si>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</si>
  <si>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</si>
  <si>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</si>
  <si>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</si>
  <si>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</si>
  <si>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</si>
  <si>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</si>
  <si>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</si>
  <si>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</si>
  <si>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</si>
  <si>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</si>
  <si>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</si>
  <si>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</si>
  <si>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</si>
  <si>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</si>
  <si>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</si>
  <si>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</si>
  <si>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</si>
  <si>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</si>
  <si>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</si>
  <si>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</si>
  <si>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</si>
  <si>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</si>
  <si>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</si>
  <si>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</si>
  <si>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</si>
  <si>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</si>
  <si>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</si>
  <si>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</si>
  <si>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</si>
  <si>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</si>
  <si>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</si>
  <si>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</si>
  <si>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</si>
  <si>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</si>
  <si>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</si>
  <si>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</si>
  <si>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</si>
  <si>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</si>
  <si>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</si>
  <si>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</si>
  <si>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</si>
  <si>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</si>
  <si>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</si>
  <si>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</si>
  <si>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</si>
  <si>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</si>
  <si>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</si>
  <si>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</si>
  <si>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</si>
  <si>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</si>
  <si>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</si>
  <si>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</si>
  <si>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</si>
  <si>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</si>
  <si>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</si>
  <si>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</si>
  <si>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</si>
  <si>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</si>
  <si>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</si>
  <si>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</si>
  <si>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</si>
  <si>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</si>
  <si>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</si>
  <si>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</si>
  <si>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</si>
  <si>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</si>
  <si>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</si>
  <si>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</si>
  <si>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</si>
  <si>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</si>
  <si>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</si>
  <si>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</si>
  <si>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</si>
  <si>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</si>
  <si>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</si>
  <si>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</si>
  <si>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</si>
  <si>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</si>
  <si>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</si>
  <si>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</si>
  <si>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</si>
  <si>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</si>
  <si>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</si>
  <si>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</si>
  <si>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</si>
  <si>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</si>
  <si>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</si>
  <si>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</si>
  <si>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</si>
  <si>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</si>
  <si>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</si>
  <si>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</si>
  <si>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</si>
  <si>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</si>
  <si>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</si>
  <si>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</si>
  <si>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</si>
  <si>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</si>
  <si>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</si>
  <si>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</si>
  <si>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</si>
  <si>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</si>
  <si>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</si>
  <si>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</si>
  <si>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</si>
  <si>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</si>
  <si>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</si>
  <si>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</si>
  <si>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</si>
  <si>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</si>
  <si>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</si>
  <si>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</si>
  <si>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</si>
  <si>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</si>
  <si>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</si>
  <si>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</si>
  <si>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</si>
  <si>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</si>
  <si>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</si>
  <si>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</si>
  <si>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</si>
  <si>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</si>
  <si>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</si>
  <si>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</si>
  <si>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</si>
  <si>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</si>
  <si>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</si>
  <si>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</si>
  <si>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</si>
  <si>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</si>
  <si>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</si>
  <si>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</si>
  <si>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</si>
  <si>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</si>
  <si>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</si>
  <si>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</si>
  <si>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</si>
  <si>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</si>
  <si>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</si>
  <si>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</si>
  <si>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</si>
  <si>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</si>
  <si>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</si>
  <si>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</si>
  <si>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</si>
  <si>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</si>
  <si>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</si>
  <si>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</si>
  <si>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</si>
  <si>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</si>
  <si>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</si>
  <si>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</si>
  <si>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</si>
  <si>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</si>
  <si>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</si>
  <si>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</si>
  <si>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</si>
  <si>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</si>
  <si>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</si>
  <si>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</si>
  <si>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</si>
  <si>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</si>
  <si>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</si>
  <si>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</si>
  <si>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</si>
  <si>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</si>
  <si>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</si>
  <si>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</si>
  <si>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</si>
  <si>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</si>
  <si>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</si>
  <si>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</si>
  <si>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</si>
  <si>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</si>
  <si>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</si>
  <si>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</si>
  <si>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</si>
  <si>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</si>
  <si>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</si>
  <si>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</si>
  <si>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</si>
  <si>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</si>
  <si>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</si>
  <si>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</si>
  <si>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</si>
  <si>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</si>
  <si>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</si>
  <si>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</si>
  <si>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</si>
  <si>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</si>
  <si>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</si>
  <si>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</si>
  <si>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</si>
  <si>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</si>
  <si>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</si>
  <si>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</si>
  <si>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</si>
  <si>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</si>
  <si>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</si>
  <si>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</si>
  <si>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</si>
  <si>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</si>
  <si>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</si>
  <si>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</si>
  <si>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</si>
  <si>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</si>
  <si>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</si>
  <si>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</si>
  <si>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</si>
  <si>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</si>
  <si>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</si>
  <si>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</si>
  <si>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</si>
  <si>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</si>
  <si>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</si>
  <si>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</si>
  <si>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</si>
  <si>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</si>
  <si>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</si>
  <si>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</si>
  <si>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</si>
  <si>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</si>
  <si>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</si>
  <si>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</si>
  <si>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</si>
  <si>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</si>
  <si>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</si>
  <si>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</si>
  <si>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</si>
  <si>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</si>
  <si>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</si>
  <si>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</si>
  <si>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</si>
  <si>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</si>
  <si>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</si>
  <si>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</si>
  <si>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</si>
  <si>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</si>
  <si>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</si>
  <si>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</si>
  <si>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</si>
  <si>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</si>
  <si>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</si>
  <si>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</si>
  <si>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</si>
  <si>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</si>
  <si>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</si>
  <si>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</si>
  <si>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</si>
  <si>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</si>
  <si>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</si>
  <si>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</si>
  <si>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</si>
  <si>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</si>
  <si>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</si>
  <si>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</si>
  <si>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</si>
  <si>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</si>
  <si>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</si>
  <si>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</si>
  <si>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</si>
  <si>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</si>
  <si>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</si>
  <si>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</si>
  <si>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</si>
  <si>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</si>
  <si>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</si>
  <si>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</si>
  <si>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</si>
  <si>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</si>
  <si>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</si>
  <si>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</si>
  <si>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</si>
  <si>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</si>
  <si>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</si>
  <si>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</si>
  <si>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</si>
  <si>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</si>
  <si>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</si>
  <si>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</si>
  <si>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</si>
  <si>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</si>
  <si>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</si>
  <si>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</si>
  <si>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</si>
  <si>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</si>
  <si>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</si>
  <si>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</si>
  <si>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</si>
  <si>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</si>
  <si>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</si>
  <si>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</si>
  <si>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</si>
  <si>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</si>
  <si>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</si>
  <si>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</si>
  <si>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</si>
  <si>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</si>
  <si>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</si>
  <si>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</si>
  <si>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</si>
  <si>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</si>
  <si>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</si>
  <si>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</si>
  <si>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</si>
  <si>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</si>
  <si>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</si>
  <si>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</si>
  <si>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</si>
  <si>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</si>
  <si>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</si>
  <si>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</si>
  <si>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</si>
  <si>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</si>
  <si>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</si>
  <si>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</si>
  <si>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</si>
  <si>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</si>
  <si>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</si>
  <si>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</si>
  <si>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</si>
  <si>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</si>
  <si>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</si>
  <si>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</si>
  <si>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</si>
  <si>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</si>
  <si>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</si>
  <si>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</si>
  <si>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</si>
  <si>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</si>
  <si>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</si>
  <si>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</si>
  <si>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</si>
  <si>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</si>
  <si>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</si>
  <si>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</si>
  <si>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</si>
  <si>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</si>
  <si>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</si>
  <si>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</si>
  <si>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</si>
  <si>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</si>
  <si>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</si>
  <si>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</si>
  <si>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</si>
  <si>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</si>
  <si>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</si>
  <si>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</si>
  <si>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</si>
  <si>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</si>
  <si>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</si>
  <si>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</si>
  <si>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</si>
  <si>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</si>
  <si>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</si>
  <si>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</si>
  <si>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</si>
  <si>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</si>
  <si>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</si>
  <si>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</si>
  <si>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</si>
  <si>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</si>
  <si>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</si>
  <si>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</si>
  <si>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</si>
  <si>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</si>
  <si>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</si>
  <si>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</si>
  <si>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</si>
  <si>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</si>
  <si>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</si>
  <si>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</si>
  <si>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</si>
  <si>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</si>
  <si>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</si>
  <si>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</si>
  <si>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</si>
  <si>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</si>
  <si>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</si>
  <si>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</si>
  <si>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</si>
  <si>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</si>
  <si>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</si>
  <si>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</si>
  <si>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</si>
  <si>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</si>
  <si>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</si>
  <si>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</si>
  <si>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</si>
  <si>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</si>
  <si>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</si>
  <si>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</si>
  <si>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</si>
  <si>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</si>
  <si>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</si>
  <si>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</si>
  <si>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</si>
  <si>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</si>
  <si>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</si>
  <si>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</si>
  <si>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</si>
  <si>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</si>
  <si>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</si>
  <si>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</si>
  <si>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</si>
  <si>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</si>
  <si>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</si>
  <si>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</si>
  <si>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</si>
  <si>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</si>
  <si>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</si>
  <si>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</si>
  <si>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</si>
  <si>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</si>
  <si>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</si>
  <si>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</si>
  <si>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</si>
  <si>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</si>
  <si>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</si>
  <si>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</si>
  <si>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</si>
  <si>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</si>
  <si>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</si>
  <si>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</si>
  <si>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</si>
  <si>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</si>
  <si>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</si>
  <si>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</si>
  <si>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</si>
  <si>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</si>
  <si>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</si>
  <si>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</si>
  <si>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</si>
  <si>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</si>
  <si>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</si>
  <si>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</si>
  <si>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</si>
  <si>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</si>
  <si>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</si>
  <si>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</si>
  <si>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</si>
  <si>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</si>
  <si>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</si>
  <si>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</si>
  <si>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</si>
  <si>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</si>
  <si>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</si>
  <si>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</si>
  <si>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</si>
  <si>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</si>
  <si>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</si>
  <si>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</si>
  <si>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</si>
  <si>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</si>
  <si>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</si>
  <si>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</si>
  <si>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</si>
  <si>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</si>
  <si>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</si>
  <si>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</si>
  <si>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</si>
  <si>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</si>
  <si>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</si>
  <si>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</si>
  <si>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</si>
  <si>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</si>
  <si>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</si>
  <si>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</si>
  <si>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</si>
  <si>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</si>
  <si>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</si>
  <si>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</si>
  <si>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</si>
  <si>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</si>
  <si>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</si>
  <si>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</si>
  <si>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</si>
  <si>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</si>
  <si>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</si>
  <si>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</si>
  <si>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</si>
  <si>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</si>
  <si>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</si>
  <si>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</si>
  <si>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</si>
  <si>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</si>
  <si>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</si>
  <si>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</si>
  <si>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</si>
  <si>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</si>
  <si>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</si>
  <si>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</si>
  <si>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</si>
  <si>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</si>
  <si>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</si>
  <si>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</si>
  <si>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</si>
  <si>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</si>
  <si>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</si>
  <si>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</si>
  <si>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</si>
  <si>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</si>
  <si>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</si>
  <si>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</si>
  <si>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</si>
  <si>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</si>
  <si>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</si>
  <si>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</si>
  <si>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</si>
  <si>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</si>
  <si>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</si>
  <si>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</si>
  <si>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</si>
  <si>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</si>
  <si>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</si>
  <si>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</si>
  <si>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</si>
  <si>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</si>
  <si>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</si>
  <si>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</si>
  <si>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</si>
  <si>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</si>
  <si>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</si>
  <si>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</si>
  <si>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</si>
  <si>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</si>
  <si>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</si>
  <si>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</si>
  <si>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</si>
  <si>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</si>
  <si>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</si>
  <si>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</si>
  <si>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</si>
  <si>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</si>
  <si>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</si>
  <si>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</si>
  <si>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</si>
  <si>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</si>
  <si>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</si>
  <si>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</si>
  <si>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</si>
  <si>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</si>
  <si>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</si>
  <si>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</si>
  <si>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</si>
  <si>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</si>
  <si>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</si>
  <si>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</si>
  <si>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</si>
  <si>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</si>
  <si>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</si>
  <si>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</si>
  <si>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</si>
  <si>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</si>
  <si>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</si>
  <si>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</si>
  <si>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</si>
  <si>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</si>
  <si>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</si>
  <si>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</si>
  <si>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</si>
  <si>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</si>
  <si>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</si>
  <si>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</si>
  <si>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</si>
  <si>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</si>
  <si>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</si>
  <si>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</si>
  <si>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</si>
  <si>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</si>
  <si>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</si>
  <si>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</si>
  <si>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</si>
  <si>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</si>
  <si>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</si>
  <si>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</si>
  <si>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</si>
  <si>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</si>
  <si>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</si>
  <si>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</si>
  <si>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</si>
  <si>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</si>
  <si>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</si>
  <si>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</si>
  <si>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</si>
  <si>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</si>
  <si>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</si>
  <si>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</si>
  <si>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</si>
  <si>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</si>
  <si>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</si>
  <si>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</si>
  <si>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</si>
  <si>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</si>
  <si>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</si>
  <si>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</si>
  <si>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</si>
  <si>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</si>
  <si>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</si>
  <si>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</si>
  <si>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</si>
  <si>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</si>
  <si>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</si>
  <si>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</si>
  <si>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</si>
  <si>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</si>
  <si>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</si>
  <si>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</si>
  <si>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</si>
  <si>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</si>
  <si>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</si>
  <si>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</si>
  <si>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</si>
  <si>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</si>
  <si>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</si>
  <si>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</si>
  <si>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</si>
  <si>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</si>
  <si>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</si>
  <si>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</si>
  <si>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</si>
  <si>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</si>
  <si>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</si>
  <si>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</si>
  <si>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</si>
  <si>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</si>
  <si>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</si>
  <si>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</si>
  <si>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</si>
  <si>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</si>
  <si>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</si>
  <si>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</si>
  <si>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</si>
  <si>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</si>
  <si>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</si>
  <si>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</si>
  <si>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</si>
  <si>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</si>
  <si>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</si>
  <si>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</si>
  <si>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</si>
  <si>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</si>
  <si>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</si>
  <si>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</si>
  <si>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</si>
  <si>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</si>
  <si>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</si>
  <si>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</si>
  <si>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</si>
  <si>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</si>
  <si>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</si>
  <si>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</si>
  <si>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</si>
  <si>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</si>
  <si>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</si>
  <si>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</si>
  <si>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</si>
  <si>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</si>
  <si>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</si>
  <si>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</si>
  <si>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</si>
  <si>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</si>
  <si>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</si>
  <si>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</si>
  <si>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</si>
  <si>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</si>
  <si>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</si>
  <si>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</si>
  <si>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</si>
  <si>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</si>
  <si>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</si>
  <si>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</si>
  <si>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</si>
  <si>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</si>
  <si>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</si>
  <si>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</si>
  <si>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</si>
  <si>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</si>
  <si>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</si>
  <si>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</si>
  <si>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</si>
  <si>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</si>
  <si>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</si>
  <si>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</si>
  <si>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</si>
  <si>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</si>
  <si>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</si>
  <si>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</si>
  <si>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</si>
  <si>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</si>
  <si>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</si>
  <si>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</si>
  <si>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</si>
  <si>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</si>
  <si>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</si>
  <si>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</si>
  <si>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</si>
  <si>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</si>
  <si>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</si>
  <si>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</si>
  <si>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</si>
  <si>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</si>
  <si>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</si>
  <si>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</si>
  <si>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</si>
  <si>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</si>
  <si>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</si>
  <si>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</si>
  <si>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</si>
  <si>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</si>
  <si>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</si>
  <si>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</si>
  <si>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</si>
  <si>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</si>
  <si>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</si>
  <si>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</si>
  <si>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</si>
  <si>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</si>
  <si>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</si>
  <si>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</si>
  <si>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</si>
  <si>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</si>
  <si>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</si>
  <si>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</si>
  <si>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</si>
  <si>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</si>
  <si>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</si>
  <si>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</si>
  <si>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</si>
  <si>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</si>
  <si>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</si>
  <si>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</si>
  <si>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</si>
  <si>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</si>
  <si>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</si>
  <si>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</si>
  <si>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</si>
  <si>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</si>
  <si>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</si>
  <si>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</si>
  <si>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</si>
  <si>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</si>
  <si>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</si>
  <si>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</si>
  <si>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</si>
  <si>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</si>
  <si>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</si>
  <si>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</si>
  <si>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</si>
  <si>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</si>
  <si>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</si>
  <si>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</si>
  <si>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</si>
  <si>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</si>
  <si>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</si>
  <si>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</si>
  <si>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</si>
  <si>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</si>
  <si>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</si>
  <si>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</si>
  <si>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</si>
  <si>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</si>
  <si>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</si>
  <si>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</si>
  <si>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</si>
  <si>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</si>
  <si>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</si>
  <si>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</si>
  <si>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</si>
  <si>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</si>
  <si>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</si>
  <si>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</si>
  <si>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</si>
  <si>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</si>
  <si>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</si>
  <si>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</si>
  <si>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</si>
  <si>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</si>
  <si>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</si>
  <si>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</si>
  <si>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</si>
  <si>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</si>
  <si>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</si>
  <si>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</si>
  <si>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</si>
  <si>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</si>
  <si>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</si>
  <si>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</si>
  <si>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</si>
  <si>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</si>
  <si>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</si>
  <si>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</si>
  <si>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</si>
  <si>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</si>
  <si>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</si>
  <si>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</si>
  <si>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</si>
  <si>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</si>
  <si>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</si>
  <si>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</si>
  <si>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</si>
  <si>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</si>
  <si>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</si>
  <si>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</si>
  <si>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</si>
  <si>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</si>
  <si>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</si>
  <si>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</si>
  <si>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</si>
  <si>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</si>
  <si>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</si>
  <si>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</si>
  <si>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</si>
  <si>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</si>
  <si>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</si>
  <si>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</si>
  <si>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</si>
  <si>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</si>
  <si>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</si>
  <si>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</si>
  <si>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</si>
  <si>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</si>
  <si>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</si>
  <si>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</si>
  <si>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</si>
  <si>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</si>
  <si>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</si>
  <si>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</si>
  <si>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</si>
  <si>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</si>
  <si>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</si>
  <si>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</si>
  <si>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</si>
  <si>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</si>
  <si>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</si>
  <si>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</si>
  <si>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</si>
  <si>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</si>
  <si>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</si>
  <si>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</si>
  <si>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</si>
  <si>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</si>
  <si>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</si>
  <si>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</si>
  <si>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</si>
  <si>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</si>
  <si>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</si>
  <si>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</si>
  <si>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</si>
  <si>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</si>
  <si>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</si>
  <si>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</si>
  <si>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</si>
  <si>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</si>
  <si>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</si>
  <si>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</si>
  <si>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</si>
  <si>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</si>
  <si>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</si>
  <si>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</si>
  <si>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</si>
  <si>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</si>
  <si>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</si>
  <si>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</si>
  <si>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</si>
  <si>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</si>
  <si>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</si>
  <si>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</si>
  <si>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</si>
  <si>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</si>
  <si>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</si>
  <si>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</si>
  <si>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</si>
  <si>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</si>
  <si>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</si>
  <si>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</si>
  <si>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</si>
  <si>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</si>
  <si>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</si>
  <si>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</si>
  <si>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</si>
  <si>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</si>
  <si>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</si>
  <si>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</si>
  <si>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</si>
  <si>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</si>
  <si>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</si>
  <si>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</si>
  <si>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</si>
  <si>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</si>
  <si>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</si>
  <si>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</si>
  <si>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</si>
  <si>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</si>
  <si>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</si>
  <si>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</si>
  <si>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</si>
  <si>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</si>
  <si>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</si>
  <si>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</si>
  <si>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</si>
  <si>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</si>
  <si>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</si>
  <si>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</si>
  <si>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</si>
  <si>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</si>
  <si>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</si>
  <si>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</si>
  <si>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</si>
  <si>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</si>
  <si>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</si>
  <si>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</si>
  <si>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</si>
  <si>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</si>
  <si>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</si>
  <si>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</si>
  <si>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</si>
  <si>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</si>
  <si>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</si>
  <si>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</si>
  <si>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</si>
  <si>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</si>
  <si>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</si>
  <si>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</si>
  <si>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</si>
  <si>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</si>
  <si>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</si>
  <si>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</si>
  <si>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</si>
  <si>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</si>
  <si>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</si>
  <si>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</si>
  <si>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</si>
  <si>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</si>
  <si>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</si>
  <si>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</si>
  <si>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</si>
  <si>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</si>
  <si>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</si>
  <si>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</si>
  <si>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</si>
  <si>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</si>
  <si>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</si>
  <si>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</si>
  <si>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</si>
  <si>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</si>
  <si>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</si>
  <si>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</si>
  <si>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</si>
  <si>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</si>
  <si>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</si>
  <si>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</si>
  <si>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</si>
  <si>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</si>
  <si>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</si>
  <si>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</si>
  <si>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</si>
  <si>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</si>
  <si>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</si>
  <si>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</si>
  <si>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</si>
  <si>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</si>
  <si>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</si>
  <si>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</si>
  <si>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</si>
  <si>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</si>
  <si>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</si>
  <si>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</si>
  <si>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</si>
  <si>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</si>
  <si>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</si>
  <si>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</si>
  <si>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</si>
  <si>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</si>
  <si>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</si>
  <si>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</si>
  <si>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</si>
  <si>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</si>
  <si>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</si>
  <si>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</si>
  <si>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</si>
  <si>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</si>
  <si>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</si>
  <si>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</si>
  <si>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</si>
  <si>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</si>
  <si>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</si>
  <si>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</si>
  <si>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</si>
  <si>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</si>
  <si>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</si>
  <si>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</si>
  <si>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</si>
  <si>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</si>
  <si>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</si>
  <si>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</si>
  <si>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</si>
  <si>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</si>
  <si>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</si>
  <si>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</si>
  <si>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</si>
  <si>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</si>
  <si>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</si>
  <si>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</si>
  <si>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</si>
  <si>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</si>
  <si>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</si>
  <si>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</si>
  <si>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</si>
  <si>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</si>
  <si>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</si>
  <si>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</si>
  <si>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</si>
  <si>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</si>
  <si>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</si>
  <si>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</si>
  <si>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</si>
  <si>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</si>
  <si>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</si>
  <si>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</si>
  <si>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</si>
  <si>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</si>
  <si>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</si>
  <si>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</si>
  <si>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</si>
  <si>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</si>
  <si>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</si>
  <si>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</si>
  <si>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</si>
  <si>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</si>
  <si>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</si>
  <si>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</si>
  <si>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</si>
  <si>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</si>
  <si>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</si>
  <si>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</si>
  <si>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</si>
  <si>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</si>
  <si>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</si>
  <si>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</si>
  <si>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</si>
  <si>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</si>
  <si>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</si>
  <si>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</si>
  <si>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</si>
  <si>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</si>
  <si>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</si>
  <si>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</si>
  <si>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</si>
  <si>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</si>
  <si>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</si>
  <si>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</si>
  <si>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</si>
  <si>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</si>
  <si>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</si>
  <si>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</si>
  <si>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</si>
  <si>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</si>
  <si>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</si>
  <si>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</si>
  <si>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</si>
  <si>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</si>
  <si>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</si>
  <si>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</si>
  <si>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</si>
  <si>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</si>
  <si>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</si>
  <si>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</si>
  <si>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</si>
  <si>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</si>
  <si>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</si>
  <si>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</si>
  <si>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</si>
  <si>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</si>
  <si>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</si>
  <si>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</si>
  <si>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</si>
  <si>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</si>
  <si>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</si>
  <si>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</si>
  <si>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</si>
  <si>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</si>
  <si>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</si>
  <si>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</si>
  <si>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</si>
  <si>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</si>
  <si>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</si>
  <si>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</si>
  <si>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</si>
  <si>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</si>
  <si>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</si>
  <si>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</si>
  <si>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</si>
  <si>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</si>
  <si>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</si>
  <si>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</si>
  <si>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</si>
  <si>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</si>
  <si>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</si>
  <si>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</si>
  <si>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</si>
  <si>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</si>
  <si>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</si>
  <si>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</si>
  <si>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</si>
  <si>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</si>
  <si>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</si>
  <si>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</si>
  <si>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</si>
  <si>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</si>
  <si>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</si>
  <si>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</si>
  <si>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</si>
  <si>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</si>
  <si>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</si>
  <si>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</si>
  <si>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</si>
  <si>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</si>
  <si>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</si>
  <si>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</si>
  <si>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</si>
  <si>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</si>
  <si>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</si>
  <si>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</si>
  <si>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</si>
  <si>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</si>
  <si>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</si>
  <si>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</si>
  <si>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</si>
  <si>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</si>
  <si>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</si>
  <si>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</si>
  <si>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</si>
  <si>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</si>
  <si>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</si>
  <si>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</si>
  <si>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</si>
  <si>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</si>
  <si>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</si>
  <si>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</si>
  <si>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</si>
  <si>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</si>
  <si>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</si>
  <si>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</si>
  <si>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</si>
  <si>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</si>
  <si>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</si>
  <si>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</si>
  <si>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</si>
  <si>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</si>
  <si>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</si>
  <si>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</si>
  <si>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</si>
  <si>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</si>
  <si>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</si>
  <si>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</si>
  <si>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</si>
  <si>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</si>
  <si>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</si>
  <si>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</si>
  <si>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</si>
  <si>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</si>
  <si>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</si>
  <si>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</si>
  <si>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</si>
  <si>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</si>
  <si>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</si>
  <si>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</si>
  <si>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</si>
  <si>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</si>
  <si>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</si>
  <si>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</si>
  <si>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</si>
  <si>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</si>
  <si>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</si>
  <si>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</si>
  <si>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</si>
  <si>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</si>
  <si>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</si>
  <si>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</si>
  <si>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</si>
  <si>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</si>
  <si>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</si>
  <si>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</si>
  <si>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</si>
  <si>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</si>
  <si>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</si>
  <si>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</si>
  <si>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</si>
  <si>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</si>
  <si>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</si>
  <si>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</si>
  <si>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</si>
  <si>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</si>
  <si>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</si>
  <si>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</si>
  <si>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</si>
  <si>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</si>
  <si>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</si>
  <si>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</si>
  <si>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</si>
  <si>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</si>
  <si>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</si>
  <si>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</si>
  <si>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</si>
  <si>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</si>
  <si>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</si>
  <si>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</si>
  <si>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</si>
  <si>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</si>
  <si>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</si>
  <si>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</si>
  <si>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</si>
  <si>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</si>
  <si>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</si>
  <si>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</si>
  <si>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</si>
  <si>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</si>
  <si>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</si>
  <si>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</si>
  <si>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</si>
  <si>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</si>
  <si>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</si>
  <si>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</si>
  <si>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</si>
  <si>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</si>
  <si>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</si>
  <si>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</si>
  <si>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</si>
  <si>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</si>
  <si>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</si>
  <si>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</si>
  <si>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</si>
  <si>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</si>
  <si>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</si>
  <si>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</si>
  <si>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</si>
  <si>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</si>
  <si>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</si>
  <si>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</si>
  <si>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</si>
  <si>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</si>
  <si>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</si>
  <si>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</si>
  <si>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</si>
  <si>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</si>
  <si>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</si>
  <si>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</si>
  <si>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</si>
  <si>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</si>
  <si>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</si>
  <si>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</si>
  <si>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</si>
  <si>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</si>
  <si>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</si>
  <si>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</si>
  <si>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</si>
  <si>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</si>
  <si>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</si>
  <si>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</si>
  <si>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</si>
  <si>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</si>
  <si>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</si>
  <si>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</si>
  <si>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</si>
  <si>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</si>
  <si>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</si>
  <si>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</si>
  <si>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</si>
  <si>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</si>
  <si>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</si>
  <si>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</si>
  <si>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</si>
  <si>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</si>
  <si>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</si>
  <si>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</si>
  <si>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</si>
  <si>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</si>
  <si>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</si>
  <si>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</si>
  <si>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</si>
  <si>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</si>
  <si>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</si>
  <si>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</si>
  <si>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</si>
  <si>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</si>
  <si>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</si>
  <si>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</si>
  <si>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</si>
  <si>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</si>
  <si>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</si>
  <si>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</si>
  <si>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</si>
  <si>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</si>
  <si>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</si>
  <si>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</si>
  <si>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</si>
  <si>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</si>
  <si>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</si>
  <si>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</si>
  <si>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</si>
  <si>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</si>
  <si>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</si>
  <si>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</si>
  <si>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</si>
  <si>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</si>
  <si>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</si>
  <si>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</si>
  <si>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</si>
  <si>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</si>
  <si>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</si>
  <si>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</si>
  <si>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</si>
  <si>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</si>
  <si>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</si>
  <si>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</si>
  <si>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</si>
  <si>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</si>
  <si>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</si>
  <si>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</si>
  <si>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</si>
  <si>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</si>
  <si>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</si>
  <si>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</si>
  <si>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</si>
  <si>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</si>
  <si>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</si>
  <si>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</si>
  <si>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</si>
  <si>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</si>
  <si>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</si>
  <si>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</si>
  <si>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</si>
  <si>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</si>
  <si>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</si>
  <si>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</si>
  <si>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</si>
  <si>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</si>
  <si>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</si>
  <si>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</si>
  <si>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</si>
  <si>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</si>
  <si>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</si>
  <si>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</si>
  <si>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</si>
  <si>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</si>
  <si>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</si>
  <si>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</si>
  <si>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</si>
  <si>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</si>
  <si>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</si>
  <si>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</si>
  <si>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</si>
  <si>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</si>
  <si>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</si>
  <si>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</si>
  <si>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</si>
  <si>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</si>
  <si>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</si>
  <si>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</si>
  <si>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</si>
  <si>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</si>
  <si>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</si>
  <si>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</si>
  <si>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</si>
  <si>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</si>
  <si>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</si>
  <si>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</si>
  <si>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</si>
  <si>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</si>
  <si>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</si>
  <si>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</si>
  <si>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</si>
  <si>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</si>
  <si>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</si>
  <si>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</si>
  <si>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</si>
  <si>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</si>
  <si>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</si>
  <si>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</si>
  <si>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</si>
  <si>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</si>
  <si>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</si>
  <si>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</si>
  <si>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</si>
  <si>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</si>
  <si>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</si>
  <si>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</si>
  <si>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</si>
  <si>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</si>
  <si>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</si>
  <si>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</si>
  <si>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</si>
  <si>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</si>
  <si>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</si>
  <si>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</si>
  <si>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</si>
  <si>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</si>
  <si>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</si>
  <si>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</si>
  <si>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</si>
  <si>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</si>
  <si>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</si>
  <si>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</si>
  <si>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</si>
  <si>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</si>
  <si>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</si>
  <si>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</si>
  <si>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</si>
  <si>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</si>
  <si>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</si>
  <si>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</si>
  <si>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</si>
  <si>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</si>
  <si>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</si>
  <si>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</si>
  <si>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</si>
  <si>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</si>
  <si>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</si>
  <si>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</si>
  <si>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</si>
  <si>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</si>
  <si>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</si>
  <si>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</si>
  <si>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</si>
  <si>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</si>
  <si>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</si>
  <si>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</si>
  <si>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</si>
  <si>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</si>
  <si>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</si>
  <si>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</si>
  <si>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</si>
  <si>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</si>
  <si>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</si>
  <si>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</si>
  <si>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</si>
  <si>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</si>
  <si>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</si>
  <si>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</si>
  <si>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</si>
  <si>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</si>
  <si>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</si>
  <si>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</si>
  <si>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</si>
  <si>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</si>
  <si>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</si>
  <si>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</si>
  <si>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</si>
  <si>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</si>
  <si>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</si>
  <si>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</si>
  <si>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</si>
  <si>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</si>
  <si>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</si>
  <si>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</si>
  <si>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</si>
  <si>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</si>
  <si>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</si>
  <si>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</si>
  <si>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</si>
  <si>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</si>
  <si>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</si>
  <si>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</si>
  <si>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</si>
  <si>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</si>
  <si>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</si>
  <si>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</si>
  <si>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</si>
  <si>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</si>
  <si>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</si>
  <si>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</si>
  <si>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</si>
  <si>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</si>
  <si>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</si>
  <si>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</si>
  <si>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</si>
  <si>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</si>
  <si>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</si>
  <si>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</si>
  <si>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</si>
  <si>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</si>
  <si>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</si>
  <si>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</si>
  <si>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</si>
  <si>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</si>
  <si>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</si>
  <si>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</si>
  <si>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</si>
  <si>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</si>
  <si>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</si>
  <si>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</si>
  <si>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</si>
  <si>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</si>
  <si>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</si>
  <si>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</si>
  <si>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</si>
  <si>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</si>
  <si>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</si>
  <si>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</si>
  <si>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</si>
  <si>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</si>
  <si>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</si>
  <si>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</si>
  <si>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</si>
  <si>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</si>
  <si>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</si>
  <si>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</si>
  <si>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</si>
  <si>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</si>
  <si>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</si>
  <si>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</si>
  <si>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</si>
  <si>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</si>
  <si>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</si>
  <si>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</si>
  <si>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</si>
  <si>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</si>
  <si>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</si>
  <si>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</si>
  <si>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</si>
  <si>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</si>
  <si>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</si>
  <si>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</si>
  <si>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</si>
  <si>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</si>
  <si>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</si>
  <si>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</si>
  <si>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</si>
  <si>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</si>
  <si>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</si>
  <si>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</si>
  <si>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</si>
  <si>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</si>
  <si>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</si>
  <si>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</si>
  <si>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</si>
  <si>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</si>
  <si>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</si>
  <si>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</si>
  <si>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</si>
  <si>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</si>
  <si>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</si>
  <si>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</si>
  <si>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</si>
  <si>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</si>
  <si>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</si>
  <si>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</si>
  <si>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</si>
  <si>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</si>
  <si>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</si>
  <si>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</si>
  <si>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</si>
  <si>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</si>
  <si>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</si>
  <si>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</si>
  <si>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</si>
  <si>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</si>
  <si>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</si>
  <si>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</si>
  <si>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</si>
  <si>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</si>
  <si>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</si>
  <si>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</si>
  <si>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</si>
  <si>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</si>
  <si>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</si>
  <si>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</si>
  <si>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</si>
  <si>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</si>
  <si>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</si>
  <si>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</si>
  <si>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</si>
  <si>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</si>
  <si>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</si>
  <si>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</si>
  <si>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</si>
  <si>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</si>
  <si>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</si>
  <si>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</si>
  <si>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</si>
  <si>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</si>
  <si>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</si>
  <si>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</si>
  <si>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</si>
  <si>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</si>
  <si>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</si>
  <si>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</si>
  <si>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</si>
  <si>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</si>
  <si>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</si>
  <si>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</si>
  <si>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</si>
  <si>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</si>
  <si>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</si>
  <si>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</si>
  <si>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</si>
  <si>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</si>
  <si>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</si>
  <si>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</si>
  <si>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</si>
  <si>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</si>
  <si>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</si>
  <si>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</si>
  <si>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</si>
  <si>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</si>
  <si>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</si>
  <si>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</si>
  <si>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</si>
  <si>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</si>
  <si>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</si>
  <si>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</si>
  <si>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</si>
  <si>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</si>
  <si>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</si>
  <si>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</si>
  <si>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</si>
  <si>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</si>
  <si>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</si>
  <si>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</si>
  <si>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</si>
  <si>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</si>
  <si>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</si>
  <si>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</si>
  <si>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</si>
  <si>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</si>
  <si>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</si>
  <si>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</si>
  <si>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</si>
  <si>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</si>
  <si>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</si>
  <si>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</si>
  <si>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</si>
  <si>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</si>
  <si>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</si>
  <si>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</si>
  <si>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</si>
  <si>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</si>
  <si>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</si>
  <si>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</si>
  <si>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</si>
  <si>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</si>
  <si>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</si>
  <si>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</si>
  <si>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</si>
  <si>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</si>
  <si>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</si>
  <si>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</si>
  <si>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</si>
  <si>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</si>
  <si>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</si>
  <si>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</si>
  <si>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</si>
  <si>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</si>
  <si>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</si>
  <si>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</si>
  <si>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</si>
  <si>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</si>
  <si>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</si>
  <si>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</si>
  <si>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</si>
  <si>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</si>
  <si>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</si>
  <si>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</si>
  <si>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</si>
  <si>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</si>
  <si>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</si>
  <si>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</si>
  <si>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</si>
  <si>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</si>
  <si>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</si>
  <si>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</si>
  <si>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</si>
  <si>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</si>
  <si>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</si>
  <si>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</si>
  <si>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</si>
  <si>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</si>
  <si>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</si>
  <si>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</si>
  <si>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</si>
  <si>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</si>
  <si>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</si>
  <si>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</si>
  <si>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</si>
  <si>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</si>
  <si>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</si>
  <si>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</si>
  <si>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</si>
  <si>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</si>
  <si>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</si>
  <si>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</si>
  <si>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</si>
  <si>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</si>
  <si>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</si>
  <si>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</si>
  <si>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</si>
  <si>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</si>
  <si>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</si>
  <si>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</si>
  <si>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</si>
  <si>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</si>
  <si>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</si>
  <si>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</si>
  <si>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</si>
  <si>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</si>
  <si>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</si>
  <si>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</si>
  <si>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</si>
  <si>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</si>
  <si>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</si>
  <si>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</si>
  <si>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</si>
  <si>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</si>
  <si>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</si>
  <si>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</si>
  <si>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</si>
  <si>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</si>
  <si>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</si>
  <si>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</si>
  <si>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</si>
  <si>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</si>
  <si>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</si>
  <si>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</si>
  <si>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</si>
  <si>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</si>
  <si>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</si>
  <si>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</si>
  <si>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</si>
  <si>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</si>
  <si>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</si>
  <si>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</si>
  <si>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</si>
  <si>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</si>
  <si>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</si>
  <si>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</si>
  <si>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</si>
  <si>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</si>
  <si>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</si>
  <si>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</si>
  <si>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</si>
  <si>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</si>
  <si>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</si>
  <si>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</si>
  <si>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</si>
  <si>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</si>
  <si>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</si>
  <si>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</si>
  <si>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</si>
  <si>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</si>
  <si>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</si>
  <si>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</si>
  <si>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</si>
  <si>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</si>
  <si>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</si>
  <si>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</si>
  <si>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</si>
  <si>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</si>
  <si>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</si>
  <si>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</si>
  <si>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</si>
  <si>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</si>
  <si>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</si>
  <si>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</si>
  <si>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</si>
  <si>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</si>
  <si>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</si>
  <si>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</si>
  <si>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</si>
  <si>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</si>
  <si>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</si>
  <si>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</si>
  <si>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</si>
  <si>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</si>
  <si>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</si>
  <si>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</si>
  <si>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</si>
  <si>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</si>
  <si>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</si>
  <si>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</si>
  <si>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</si>
  <si>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</si>
  <si>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</si>
  <si>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</si>
  <si>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</si>
  <si>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</si>
  <si>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</si>
  <si>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</si>
  <si>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</si>
  <si>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</si>
  <si>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</si>
  <si>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</si>
  <si>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</si>
  <si>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</si>
  <si>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</si>
  <si>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</si>
  <si>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</si>
  <si>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</si>
  <si>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</si>
  <si>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</si>
  <si>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</si>
  <si>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</si>
  <si>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</si>
  <si>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</si>
  <si>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</si>
  <si>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</si>
  <si>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</si>
  <si>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</si>
  <si>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</si>
  <si>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</si>
  <si>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</si>
  <si>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</si>
  <si>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</si>
  <si>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</si>
  <si>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</si>
  <si>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</si>
  <si>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</si>
  <si>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</si>
  <si>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</si>
  <si>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</si>
  <si>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</si>
  <si>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</si>
  <si>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</si>
  <si>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</si>
  <si>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</si>
  <si>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</si>
  <si>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</si>
  <si>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</si>
  <si>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</si>
  <si>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</si>
  <si>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</si>
  <si>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</si>
  <si>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</si>
  <si>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</si>
  <si>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</si>
  <si>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</si>
  <si>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</si>
  <si>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</si>
  <si>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</si>
  <si>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</si>
  <si>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</si>
  <si>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</si>
  <si>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</si>
  <si>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</si>
  <si>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</si>
  <si>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</si>
  <si>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</si>
  <si>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</si>
  <si>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</si>
  <si>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</si>
  <si>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</si>
  <si>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</si>
  <si>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</si>
  <si>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</si>
  <si>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</si>
  <si>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</si>
  <si>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</si>
  <si>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</si>
  <si>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</si>
  <si>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</si>
  <si>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</si>
  <si>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</si>
  <si>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</si>
  <si>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</si>
  <si>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</si>
  <si>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</si>
  <si>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</si>
  <si>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</si>
  <si>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</si>
  <si>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</si>
  <si>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</si>
  <si>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</si>
  <si>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</si>
  <si>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</si>
  <si>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</si>
  <si>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</si>
  <si>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</si>
  <si>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</si>
  <si>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</si>
  <si>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</si>
  <si>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</si>
  <si>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</si>
  <si>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</si>
  <si>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</si>
  <si>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</si>
  <si>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</si>
  <si>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</si>
  <si>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</si>
  <si>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</si>
  <si>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</si>
  <si>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</si>
  <si>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</si>
  <si>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</si>
  <si>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</si>
  <si>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</si>
  <si>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</si>
  <si>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</si>
  <si>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</si>
  <si>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</si>
  <si>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</si>
  <si>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</si>
  <si>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</si>
  <si>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</si>
  <si>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</si>
  <si>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</si>
  <si>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</si>
  <si>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</si>
  <si>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</si>
  <si>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</si>
  <si>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</si>
  <si>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</si>
  <si>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</si>
  <si>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</si>
  <si>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</si>
  <si>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</si>
  <si>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</si>
  <si>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</si>
  <si>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</si>
  <si>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</si>
  <si>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</si>
  <si>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</si>
  <si>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</si>
  <si>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</si>
  <si>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</si>
  <si>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</si>
  <si>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</si>
  <si>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</si>
  <si>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</si>
  <si>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</si>
  <si>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</si>
  <si>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</si>
  <si>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</si>
  <si>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</si>
  <si>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</si>
  <si>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</si>
  <si>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</si>
  <si>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</si>
  <si>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</si>
  <si>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</si>
  <si>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</si>
  <si>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</si>
  <si>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</si>
  <si>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</si>
  <si>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</si>
  <si>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</si>
  <si>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</si>
  <si>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</si>
  <si>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</si>
  <si>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</si>
  <si>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</si>
  <si>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</si>
  <si>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</si>
  <si>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</si>
  <si>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</si>
  <si>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</si>
  <si>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</si>
  <si>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</si>
  <si>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</si>
  <si>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</si>
  <si>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</si>
  <si>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</si>
  <si>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</si>
  <si>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</si>
  <si>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</si>
  <si>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</si>
  <si>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</si>
  <si>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</si>
  <si>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</si>
  <si>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</si>
  <si>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</si>
  <si>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</si>
  <si>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</si>
  <si>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</si>
  <si>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</si>
  <si>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</si>
  <si>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</si>
  <si>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</si>
  <si>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</si>
  <si>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</si>
  <si>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</si>
  <si>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</si>
  <si>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</si>
  <si>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</si>
  <si>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</si>
  <si>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</si>
  <si>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</si>
  <si>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</si>
  <si>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</si>
  <si>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</si>
  <si>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</si>
  <si>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</si>
  <si>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</si>
  <si>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</si>
  <si>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</si>
  <si>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</si>
  <si>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</si>
  <si>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</si>
  <si>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</si>
  <si>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</si>
  <si>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</si>
  <si>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</si>
  <si>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</si>
  <si>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</si>
  <si>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</si>
  <si>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</si>
  <si>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</si>
  <si>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</si>
  <si>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</si>
  <si>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</si>
  <si>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</si>
  <si>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</si>
  <si>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</si>
  <si>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</si>
  <si>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</si>
  <si>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</si>
  <si>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</si>
  <si>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</si>
  <si>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</si>
  <si>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</si>
  <si>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</si>
  <si>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</si>
  <si>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</si>
  <si>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</si>
  <si>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</si>
  <si>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</si>
  <si>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</si>
  <si>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</si>
  <si>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</si>
  <si>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</si>
  <si>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</si>
  <si>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</si>
  <si>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</si>
  <si>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</si>
  <si>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</si>
  <si>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</si>
  <si>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</si>
  <si>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</si>
  <si>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</si>
  <si>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</si>
  <si>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</si>
  <si>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</si>
  <si>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</si>
  <si>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</si>
  <si>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</si>
  <si>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</si>
  <si>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</si>
  <si>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</si>
  <si>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</si>
  <si>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</si>
  <si>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</si>
  <si>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</si>
  <si>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</si>
  <si>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</si>
  <si>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</si>
  <si>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</si>
  <si>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</si>
  <si>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</si>
  <si>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</si>
  <si>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</si>
  <si>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</si>
  <si>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</si>
  <si>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</si>
  <si>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</si>
  <si>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</si>
  <si>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</si>
  <si>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</si>
  <si>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</si>
  <si>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</si>
  <si>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</si>
  <si>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</si>
  <si>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</si>
  <si>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</si>
  <si>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</si>
  <si>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</si>
  <si>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</si>
  <si>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</si>
  <si>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</si>
  <si>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</si>
  <si>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</si>
  <si>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</si>
  <si>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</si>
  <si>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</si>
  <si>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</si>
  <si>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</si>
  <si>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</si>
  <si>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</si>
  <si>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</si>
  <si>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</si>
  <si>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</si>
  <si>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</si>
  <si>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</si>
  <si>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</si>
  <si>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</si>
  <si>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</si>
  <si>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</si>
  <si>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</si>
  <si>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</si>
  <si>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</si>
  <si>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</si>
  <si>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</si>
  <si>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</si>
  <si>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</si>
  <si>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</si>
  <si>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</si>
  <si>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</si>
  <si>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</si>
  <si>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</si>
  <si>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</si>
  <si>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</si>
  <si>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</si>
  <si>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</si>
  <si>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</si>
  <si>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</si>
  <si>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</si>
  <si>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</si>
  <si>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</si>
  <si>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</si>
  <si>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</si>
  <si>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</si>
  <si>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</si>
  <si>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</si>
  <si>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</si>
  <si>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</si>
  <si>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</si>
  <si>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</si>
  <si>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</si>
  <si>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</si>
  <si>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</si>
  <si>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</si>
  <si>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</si>
  <si>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</si>
  <si>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</si>
  <si>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</si>
  <si>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</si>
  <si>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</si>
  <si>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</si>
  <si>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</si>
  <si>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</si>
  <si>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</si>
  <si>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</si>
  <si>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</si>
  <si>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</si>
  <si>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</si>
  <si>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</si>
  <si>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</si>
  <si>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</si>
  <si>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</si>
  <si>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</si>
  <si>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</si>
  <si>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</si>
  <si>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</si>
  <si>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</si>
  <si>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</si>
  <si>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</si>
  <si>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</si>
  <si>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</si>
  <si>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</si>
  <si>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</si>
  <si>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</si>
  <si>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</si>
  <si>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</si>
  <si>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</si>
  <si>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</si>
  <si>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</si>
  <si>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</si>
  <si>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</si>
  <si>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</si>
  <si>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</si>
  <si>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</si>
  <si>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</si>
  <si>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</si>
  <si>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</si>
  <si>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</si>
  <si>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</si>
  <si>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</si>
  <si>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</si>
  <si>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</si>
  <si>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</si>
  <si>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</si>
  <si>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</si>
  <si>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</si>
  <si>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</si>
  <si>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</si>
  <si>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</si>
  <si>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</si>
  <si>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</si>
  <si>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</si>
  <si>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</si>
  <si>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</si>
  <si>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</si>
  <si>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</si>
  <si>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</si>
  <si>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</si>
  <si>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</si>
  <si>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</si>
  <si>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</si>
  <si>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</si>
  <si>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</si>
  <si>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</si>
  <si>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</si>
  <si>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</si>
  <si>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</si>
  <si>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</si>
  <si>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</si>
  <si>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</si>
  <si>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</si>
  <si>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</si>
  <si>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</si>
  <si>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</si>
  <si>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</si>
  <si>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</si>
  <si>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</si>
  <si>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</si>
  <si>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</si>
  <si>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</si>
  <si>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</si>
  <si>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</si>
  <si>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</si>
  <si>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</si>
  <si>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</si>
  <si>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</si>
  <si>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</si>
  <si>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</si>
  <si>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</si>
  <si>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</si>
  <si>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</si>
  <si>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</si>
  <si>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</si>
  <si>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</si>
  <si>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</si>
  <si>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</si>
  <si>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</si>
  <si>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</si>
  <si>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</si>
  <si>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</si>
  <si>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</si>
  <si>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</si>
  <si>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</si>
  <si>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</si>
  <si>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</si>
  <si>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</si>
  <si>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</si>
  <si>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</si>
  <si>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</si>
  <si>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</si>
  <si>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</si>
  <si>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</si>
  <si>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</si>
  <si>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</si>
  <si>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</si>
  <si>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</si>
  <si>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</si>
  <si>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</si>
  <si>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</si>
  <si>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</si>
  <si>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</si>
  <si>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</si>
  <si>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</si>
  <si>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</si>
  <si>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</si>
  <si>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</si>
  <si>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</si>
  <si>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</si>
  <si>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</si>
  <si>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</si>
  <si>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</si>
  <si>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</si>
  <si>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</si>
  <si>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</si>
  <si>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</si>
  <si>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</si>
  <si>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</si>
  <si>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</si>
  <si>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</si>
  <si>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</si>
  <si>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</si>
  <si>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</si>
  <si>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</si>
  <si>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</si>
  <si>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</si>
  <si>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</si>
  <si>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</si>
  <si>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</si>
  <si>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</si>
  <si>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</si>
  <si>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</si>
  <si>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</si>
  <si>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</si>
  <si>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</si>
  <si>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</si>
  <si>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</si>
  <si>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</si>
  <si>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</si>
  <si>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</si>
  <si>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</si>
  <si>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</si>
  <si>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</si>
  <si>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</si>
  <si>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</si>
  <si>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</si>
  <si>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</si>
  <si>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</si>
  <si>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</si>
  <si>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</si>
  <si>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</si>
  <si>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</si>
  <si>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</si>
  <si>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</si>
  <si>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</si>
  <si>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</si>
  <si>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</si>
  <si>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</si>
  <si>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</si>
  <si>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</si>
  <si>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</si>
  <si>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</si>
  <si>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</si>
  <si>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</si>
  <si>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</si>
  <si>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</si>
  <si>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</si>
  <si>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</si>
  <si>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</si>
  <si>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</si>
  <si>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</si>
  <si>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</si>
  <si>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</si>
  <si>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</si>
  <si>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</si>
  <si>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</si>
  <si>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</si>
  <si>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</si>
  <si>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</si>
  <si>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</si>
  <si>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</si>
  <si>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</si>
  <si>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</si>
  <si>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</si>
  <si>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</si>
  <si>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</si>
  <si>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</si>
  <si>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</si>
  <si>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</si>
  <si>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</si>
  <si>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</si>
  <si>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</si>
  <si>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</si>
  <si>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</si>
  <si>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</si>
  <si>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</si>
  <si>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</si>
  <si>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</si>
  <si>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</si>
  <si>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</si>
  <si>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</si>
  <si>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</si>
  <si>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</si>
  <si>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</si>
  <si>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</si>
  <si>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</si>
  <si>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</si>
  <si>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</si>
  <si>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</si>
  <si>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</si>
  <si>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</si>
  <si>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</si>
  <si>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</si>
  <si>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</si>
  <si>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</si>
  <si>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</si>
  <si>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</si>
  <si>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</si>
  <si>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</si>
  <si>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</si>
  <si>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</si>
  <si>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</si>
  <si>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</si>
  <si>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</si>
  <si>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</si>
  <si>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</si>
  <si>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</si>
  <si>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</si>
  <si>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</si>
  <si>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</si>
  <si>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</si>
  <si>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</si>
  <si>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</si>
  <si>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</si>
  <si>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</si>
  <si>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</si>
  <si>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</si>
  <si>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</si>
  <si>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</si>
  <si>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</si>
  <si>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</si>
  <si>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</si>
  <si>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</si>
  <si>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</si>
  <si>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</si>
  <si>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</si>
  <si>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</si>
  <si>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</si>
  <si>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</si>
  <si>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</si>
  <si>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</si>
  <si>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</si>
  <si>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</si>
  <si>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</si>
  <si>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</si>
  <si>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</si>
  <si>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</si>
  <si>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</si>
  <si>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</si>
  <si>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</si>
  <si>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</si>
  <si>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</si>
  <si>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</si>
  <si>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</si>
  <si>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</si>
  <si>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</si>
  <si>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</si>
  <si>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</si>
  <si>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</si>
  <si>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</si>
  <si>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</si>
  <si>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</si>
  <si>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</si>
  <si>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</si>
  <si>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</si>
  <si>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</si>
  <si>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</si>
  <si>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</si>
  <si>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</si>
  <si>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</si>
  <si>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</si>
  <si>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</si>
  <si>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</si>
  <si>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</si>
  <si>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</si>
  <si>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</si>
  <si>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</si>
  <si>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</si>
  <si>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</si>
  <si>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</si>
  <si>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</si>
  <si>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</si>
  <si>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</si>
  <si>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</si>
  <si>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</si>
  <si>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</si>
  <si>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</si>
  <si>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</si>
  <si>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</si>
  <si>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</si>
  <si>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</si>
  <si>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</si>
  <si>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</si>
  <si>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</si>
  <si>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</si>
  <si>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</si>
  <si>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</si>
  <si>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</si>
  <si>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</si>
  <si>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</si>
  <si>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</si>
  <si>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</si>
  <si>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</si>
  <si>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</si>
  <si>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</si>
  <si>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</si>
  <si>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</si>
  <si>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</si>
  <si>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</si>
  <si>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</si>
  <si>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</si>
  <si>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</si>
  <si>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</si>
  <si>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</si>
  <si>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</si>
  <si>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</si>
  <si>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</si>
  <si>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</si>
  <si>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</si>
  <si>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</si>
  <si>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</si>
  <si>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</si>
  <si>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</si>
  <si>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</si>
  <si>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</si>
  <si>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</si>
  <si>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</si>
  <si>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</si>
  <si>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</si>
  <si>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</si>
  <si>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</si>
  <si>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</si>
  <si>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</si>
  <si>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</si>
  <si>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</si>
  <si>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</si>
  <si>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</si>
  <si>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</si>
  <si>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</si>
  <si>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</si>
  <si>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</si>
  <si>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</si>
  <si>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</si>
  <si>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</si>
  <si>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</si>
  <si>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</si>
  <si>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</si>
  <si>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</si>
  <si>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</si>
  <si>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</si>
  <si>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</si>
  <si>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</si>
  <si>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</si>
  <si>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</si>
  <si>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</si>
  <si>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</si>
  <si>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</si>
  <si>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</si>
  <si>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</si>
  <si>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</si>
  <si>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</si>
  <si>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</si>
  <si>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</si>
  <si>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</si>
  <si>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</si>
  <si>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</si>
  <si>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</si>
  <si>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</si>
  <si>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</si>
  <si>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</si>
  <si>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</si>
  <si>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</si>
  <si>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</si>
  <si>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</si>
  <si>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</si>
  <si>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</si>
  <si>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</si>
  <si>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</si>
  <si>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</si>
  <si>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</si>
  <si>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</si>
  <si>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</si>
  <si>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</si>
  <si>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</si>
  <si>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</si>
  <si>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</si>
  <si>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</si>
  <si>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</si>
  <si>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</si>
  <si>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</si>
  <si>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</si>
  <si>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</si>
  <si>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</si>
  <si>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</si>
  <si>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</si>
  <si>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</si>
  <si>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</si>
  <si>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</si>
  <si>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</si>
  <si>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</si>
  <si>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</si>
  <si>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</si>
  <si>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</si>
  <si>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</si>
  <si>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</si>
  <si>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</si>
  <si>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</si>
  <si>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</si>
  <si>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</si>
  <si>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</si>
  <si>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</si>
  <si>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</si>
  <si>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</si>
  <si>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</si>
  <si>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</si>
  <si>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</si>
  <si>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</si>
  <si>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</si>
  <si>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</si>
  <si>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</si>
  <si>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</si>
  <si>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</si>
  <si>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</si>
  <si>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</si>
  <si>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</si>
  <si>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</si>
  <si>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</si>
  <si>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</si>
  <si>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</si>
  <si>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</si>
  <si>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</si>
  <si>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</si>
  <si>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</si>
  <si>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</si>
  <si>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</si>
  <si>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</si>
  <si>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</si>
  <si>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</si>
  <si>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</si>
  <si>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</si>
  <si>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</si>
  <si>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</si>
  <si>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</si>
  <si>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</si>
  <si>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</si>
  <si>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</si>
  <si>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</si>
  <si>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</si>
  <si>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</si>
  <si>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</si>
  <si>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</si>
  <si>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</si>
  <si>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</si>
  <si>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</si>
  <si>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</si>
  <si>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</si>
  <si>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</si>
  <si>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</si>
  <si>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</si>
  <si>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</si>
  <si>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</si>
  <si>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</si>
  <si>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</si>
  <si>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</si>
  <si>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</si>
  <si>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</si>
  <si>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</si>
  <si>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</si>
  <si>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</si>
  <si>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</si>
  <si>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</si>
  <si>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</si>
  <si>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</si>
  <si>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</si>
  <si>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</si>
  <si>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</si>
  <si>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</si>
  <si>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</si>
  <si>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</si>
  <si>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</si>
  <si>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</si>
  <si>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</si>
  <si>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</si>
  <si>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</si>
  <si>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</si>
  <si>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</si>
  <si>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</si>
  <si>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</si>
  <si>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</si>
  <si>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</si>
  <si>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</si>
  <si>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</si>
  <si>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</si>
  <si>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</si>
  <si>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</si>
  <si>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</si>
  <si>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</si>
  <si>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</si>
  <si>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</si>
  <si>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</si>
  <si>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</si>
  <si>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</si>
  <si>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</si>
  <si>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</si>
  <si>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</si>
  <si>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</si>
  <si>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</si>
  <si>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</si>
  <si>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</si>
  <si>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</si>
  <si>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</si>
  <si>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</si>
  <si>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</si>
  <si>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</si>
  <si>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</si>
  <si>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</si>
  <si>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</si>
  <si>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</si>
  <si>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</si>
  <si>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</si>
  <si>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</si>
  <si>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</si>
  <si>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</si>
  <si>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</si>
  <si>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</si>
  <si>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</si>
  <si>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</si>
  <si>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</si>
  <si>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</si>
  <si>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</si>
  <si>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</si>
  <si>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</si>
  <si>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</si>
  <si>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</si>
  <si>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</si>
  <si>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</si>
  <si>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</si>
  <si>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</si>
  <si>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</si>
  <si>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</si>
  <si>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</si>
  <si>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</si>
  <si>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</si>
  <si>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</si>
  <si>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</si>
  <si>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</si>
  <si>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</si>
  <si>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</si>
  <si>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</si>
  <si>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</si>
  <si>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</si>
  <si>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</si>
  <si>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</si>
  <si>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</si>
  <si>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</si>
  <si>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</si>
  <si>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</si>
  <si>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</si>
  <si>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</si>
  <si>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</si>
  <si>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</si>
  <si>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</si>
  <si>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</si>
  <si>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</si>
  <si>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</si>
  <si>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</si>
  <si>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</si>
  <si>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</si>
  <si>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</si>
  <si>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</si>
  <si>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</si>
  <si>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</si>
  <si>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</si>
  <si>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</si>
  <si>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</si>
  <si>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</si>
  <si>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</si>
  <si>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</si>
  <si>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</si>
  <si>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</si>
  <si>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</si>
  <si>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</si>
  <si>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</si>
  <si>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</si>
  <si>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</si>
  <si>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</si>
  <si>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</si>
  <si>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</si>
  <si>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</si>
  <si>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</si>
  <si>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</si>
  <si>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</si>
  <si>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</si>
  <si>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</si>
  <si>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</si>
  <si>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</si>
  <si>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</si>
  <si>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</si>
  <si>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</si>
  <si>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</si>
  <si>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</si>
  <si>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</si>
  <si>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</si>
  <si>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</si>
  <si>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</si>
  <si>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</si>
  <si>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</si>
  <si>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</si>
  <si>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</si>
  <si>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</si>
  <si>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</si>
  <si>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</si>
  <si>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</si>
  <si>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</si>
  <si>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</si>
  <si>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</si>
  <si>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</si>
  <si>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</si>
  <si>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</si>
  <si>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</si>
  <si>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</si>
  <si>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</si>
  <si>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</si>
  <si>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</si>
  <si>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</si>
  <si>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</si>
  <si>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</si>
  <si>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</si>
  <si>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</si>
  <si>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</si>
  <si>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</si>
  <si>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</si>
  <si>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</si>
  <si>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</si>
  <si>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</si>
  <si>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</si>
  <si>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</si>
  <si>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</si>
  <si>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</si>
  <si>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</si>
  <si>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</si>
  <si>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</si>
  <si>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</si>
  <si>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</si>
  <si>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</si>
  <si>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</si>
  <si>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</si>
  <si>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</si>
  <si>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</si>
  <si>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</si>
  <si>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</si>
  <si>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</si>
  <si>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</si>
  <si>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</si>
  <si>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</si>
  <si>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</si>
  <si>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</si>
  <si>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</si>
  <si>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</si>
  <si>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</si>
  <si>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</si>
  <si>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</si>
  <si>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</si>
  <si>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</si>
  <si>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</si>
  <si>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</si>
  <si>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</si>
  <si>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</si>
  <si>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</si>
  <si>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</si>
  <si>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</si>
  <si>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</si>
  <si>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</si>
  <si>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</si>
  <si>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</si>
  <si>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</si>
  <si>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</si>
  <si>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</si>
  <si>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</si>
  <si>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</si>
  <si>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</si>
  <si>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</si>
  <si>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</si>
  <si>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</si>
  <si>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</si>
  <si>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</si>
  <si>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</si>
  <si>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</si>
  <si>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</si>
  <si>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</si>
  <si>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</si>
  <si>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</si>
  <si>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</si>
  <si>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</si>
  <si>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</si>
  <si>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</si>
  <si>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</si>
  <si>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</si>
  <si>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</si>
  <si>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</si>
  <si>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</si>
  <si>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</si>
  <si>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</si>
  <si>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</si>
  <si>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</si>
  <si>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</si>
  <si>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</si>
  <si>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</si>
  <si>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</si>
  <si>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</si>
  <si>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</si>
  <si>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</si>
  <si>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</si>
  <si>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</si>
  <si>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</si>
  <si>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</si>
  <si>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</si>
  <si>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</si>
  <si>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</si>
  <si>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</si>
  <si>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</si>
  <si>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</si>
  <si>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</si>
  <si>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</si>
  <si>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</si>
  <si>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</si>
  <si>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</si>
  <si>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</si>
  <si>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</si>
  <si>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</si>
  <si>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</si>
  <si>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</si>
  <si>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</si>
  <si>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</si>
  <si>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</si>
  <si>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</si>
  <si>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</si>
  <si>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</si>
  <si>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</si>
  <si>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</si>
  <si>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</si>
  <si>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</si>
  <si>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</si>
  <si>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</si>
  <si>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</si>
  <si>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</si>
  <si>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</si>
  <si>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</si>
  <si>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</si>
  <si>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</si>
  <si>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</si>
  <si>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</si>
  <si>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</si>
  <si>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</si>
  <si>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</si>
  <si>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</si>
  <si>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</si>
  <si>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</si>
  <si>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</si>
  <si>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</si>
  <si>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</si>
  <si>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</si>
  <si>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</si>
  <si>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</si>
  <si>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</si>
  <si>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</si>
  <si>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</si>
  <si>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</si>
  <si>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</si>
  <si>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</si>
  <si>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</si>
  <si>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</si>
  <si>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</si>
  <si>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</si>
  <si>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</si>
  <si>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</si>
  <si>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</si>
  <si>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</si>
  <si>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</si>
  <si>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</si>
  <si>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</si>
  <si>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</si>
  <si>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</si>
  <si>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</si>
  <si>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</si>
  <si>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</si>
  <si>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</si>
  <si>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</si>
  <si>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</si>
  <si>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</si>
  <si>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</si>
  <si>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</si>
  <si>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</si>
  <si>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</si>
  <si>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</si>
  <si>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</si>
  <si>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</si>
  <si>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</si>
  <si>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</si>
  <si>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</si>
  <si>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</si>
  <si>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</si>
  <si>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</si>
  <si>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</si>
  <si>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</si>
  <si>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</si>
  <si>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</si>
  <si>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</si>
  <si>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</si>
  <si>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</si>
  <si>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</si>
  <si>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</si>
  <si>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</si>
  <si>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</si>
  <si>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</si>
  <si>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</si>
  <si>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</si>
  <si>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</si>
  <si>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</si>
  <si>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</si>
  <si>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</si>
  <si>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</si>
  <si>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</si>
  <si>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</si>
  <si>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</si>
  <si>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</si>
  <si>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</si>
  <si>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</si>
  <si>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</si>
  <si>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</si>
  <si>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</si>
  <si>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</si>
  <si>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</si>
  <si>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</si>
  <si>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</si>
  <si>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</si>
  <si>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</si>
  <si>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</si>
  <si>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</si>
  <si>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</si>
  <si>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</si>
  <si>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</si>
  <si>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</si>
  <si>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</si>
  <si>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</si>
  <si>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</si>
  <si>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</si>
  <si>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</si>
  <si>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</si>
  <si>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</si>
  <si>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</si>
  <si>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</si>
  <si>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</si>
  <si>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</si>
  <si>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</si>
  <si>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</si>
  <si>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</si>
  <si>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</si>
  <si>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</si>
  <si>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</si>
  <si>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</si>
  <si>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</si>
  <si>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</si>
  <si>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</si>
  <si>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</si>
  <si>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</si>
  <si>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</si>
  <si>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</si>
  <si>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</si>
  <si>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</si>
  <si>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</si>
  <si>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</si>
  <si>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</si>
  <si>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</si>
  <si>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</si>
  <si>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</si>
  <si>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</si>
  <si>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</si>
  <si>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</si>
  <si>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</si>
  <si>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</si>
  <si>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</si>
  <si>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</si>
  <si>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</si>
  <si>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</si>
  <si>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</si>
  <si>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</si>
  <si>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</si>
  <si>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</si>
  <si>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</si>
  <si>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</si>
  <si>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</si>
  <si>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</si>
  <si>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</si>
  <si>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</si>
  <si>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</si>
  <si>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</si>
  <si>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</si>
  <si>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</si>
  <si>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</si>
  <si>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</si>
  <si>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</si>
  <si>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</si>
  <si>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</si>
  <si>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</si>
  <si>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</si>
  <si>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</si>
  <si>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</si>
  <si>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</si>
  <si>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</si>
  <si>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</si>
  <si>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</si>
  <si>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</si>
  <si>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</si>
  <si>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</si>
  <si>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</si>
  <si>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</si>
  <si>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</si>
  <si>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</si>
  <si>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</si>
  <si>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</si>
  <si>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</si>
  <si>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</si>
  <si>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</si>
  <si>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</si>
  <si>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</si>
  <si>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</si>
  <si>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</si>
  <si>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</si>
  <si>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</si>
  <si>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</si>
  <si>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</si>
  <si>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</si>
  <si>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</si>
  <si>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</si>
  <si>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</si>
  <si>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</si>
  <si>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</si>
  <si>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</si>
  <si>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</si>
  <si>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</si>
  <si>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</si>
  <si>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</si>
  <si>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</si>
  <si>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</si>
  <si>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</si>
  <si>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</si>
  <si>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</si>
  <si>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</si>
  <si>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</si>
  <si>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</si>
  <si>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</si>
  <si>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</si>
  <si>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</si>
  <si>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</si>
  <si>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</si>
  <si>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</si>
  <si>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</si>
  <si>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</si>
  <si>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</si>
  <si>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</si>
  <si>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</si>
  <si>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</si>
  <si>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</si>
  <si>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</si>
  <si>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</si>
  <si>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</si>
  <si>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</si>
  <si>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</si>
  <si>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</si>
  <si>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</si>
  <si>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</si>
  <si>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</si>
  <si>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</si>
  <si>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</si>
  <si>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</si>
  <si>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</si>
  <si>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</si>
  <si>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</si>
  <si>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</si>
  <si>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</si>
  <si>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</si>
  <si>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</si>
  <si>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</si>
  <si>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</si>
  <si>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</si>
  <si>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</si>
  <si>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</si>
  <si>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</si>
  <si>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</si>
  <si>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</si>
  <si>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</si>
  <si>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</si>
  <si>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</si>
  <si>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</si>
  <si>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</si>
  <si>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</si>
  <si>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</si>
  <si>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</si>
  <si>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</si>
  <si>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</si>
  <si>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</si>
  <si>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</si>
  <si>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</si>
  <si>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</si>
  <si>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</si>
  <si>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</si>
  <si>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</si>
  <si>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</si>
  <si>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</si>
  <si>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</si>
  <si>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</si>
  <si>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</si>
  <si>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</si>
  <si>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</si>
  <si>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</si>
  <si>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</si>
  <si>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</si>
  <si>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</si>
  <si>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</si>
  <si>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</si>
  <si>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</si>
  <si>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</si>
  <si>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</si>
  <si>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</si>
  <si>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</si>
  <si>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</si>
  <si>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</si>
  <si>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</si>
  <si>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</si>
  <si>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</si>
  <si>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</si>
  <si>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</si>
  <si>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</si>
  <si>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</si>
  <si>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</si>
  <si>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</si>
  <si>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</si>
  <si>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</si>
  <si>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</si>
  <si>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</si>
  <si>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</si>
  <si>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</si>
  <si>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</si>
  <si>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</si>
  <si>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</si>
  <si>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</si>
  <si>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</si>
  <si>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</si>
  <si>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</si>
  <si>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</si>
  <si>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</si>
  <si>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</si>
  <si>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</si>
  <si>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</si>
  <si>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</si>
  <si>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</si>
  <si>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</si>
  <si>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</si>
  <si>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</si>
  <si>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</si>
  <si>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</si>
  <si>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</si>
  <si>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</si>
  <si>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</si>
  <si>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</si>
  <si>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</si>
  <si>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</si>
  <si>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</si>
  <si>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</si>
  <si>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</si>
  <si>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</si>
  <si>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</si>
  <si>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</si>
  <si>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</si>
  <si>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</si>
  <si>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</si>
  <si>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</si>
  <si>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</si>
  <si>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</si>
  <si>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</si>
  <si>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</si>
  <si>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</si>
  <si>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</si>
  <si>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</si>
  <si>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</si>
  <si>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</si>
  <si>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</si>
  <si>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</si>
  <si>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</si>
  <si>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</si>
  <si>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</si>
  <si>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</si>
  <si>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</si>
  <si>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</si>
  <si>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</si>
  <si>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</si>
  <si>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</si>
  <si>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</si>
  <si>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</si>
  <si>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</si>
  <si>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</si>
  <si>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</si>
  <si>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</si>
  <si>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</si>
  <si>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</si>
  <si>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</si>
  <si>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</si>
  <si>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</si>
  <si>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</si>
  <si>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</si>
  <si>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</si>
  <si>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</si>
  <si>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</si>
  <si>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</si>
  <si>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</si>
  <si>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</si>
  <si>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</si>
  <si>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</si>
  <si>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</si>
  <si>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</si>
  <si>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</si>
  <si>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</si>
  <si>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</si>
  <si>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</si>
  <si>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</si>
  <si>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</si>
  <si>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</si>
  <si>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</si>
  <si>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</si>
  <si>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</si>
  <si>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</si>
  <si>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</si>
  <si>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</si>
  <si>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</si>
  <si>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</si>
  <si>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</si>
  <si>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</si>
  <si>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</si>
  <si>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</si>
  <si>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</si>
  <si>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</si>
  <si>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</si>
  <si>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</si>
  <si>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</si>
  <si>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</si>
  <si>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</si>
  <si>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</si>
  <si>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</si>
  <si>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</si>
  <si>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</si>
  <si>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</si>
  <si>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</si>
  <si>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</si>
  <si>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</si>
  <si>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</si>
  <si>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</si>
  <si>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</si>
  <si>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</si>
  <si>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</si>
  <si>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</si>
  <si>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</si>
  <si>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</si>
  <si>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</si>
  <si>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</si>
  <si>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</si>
  <si>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</si>
  <si>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</si>
  <si>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</si>
  <si>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</si>
  <si>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</si>
  <si>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</si>
  <si>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</si>
  <si>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</si>
  <si>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</si>
  <si>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</si>
  <si>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</si>
  <si>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</si>
  <si>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</si>
  <si>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</si>
  <si>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</si>
  <si>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</si>
  <si>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</si>
  <si>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</si>
  <si>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</si>
  <si>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</si>
  <si>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</si>
  <si>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</si>
  <si>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</si>
  <si>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</si>
  <si>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</si>
  <si>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</si>
  <si>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</si>
  <si>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</si>
  <si>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</si>
  <si>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</si>
  <si>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</si>
  <si>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</si>
  <si>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</si>
  <si>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</si>
  <si>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</si>
  <si>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</si>
  <si>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</si>
  <si>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</si>
  <si>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</si>
  <si>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</si>
  <si>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</si>
  <si>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</si>
  <si>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</si>
  <si>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</si>
  <si>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</si>
  <si>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</si>
  <si>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</si>
  <si>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</si>
  <si>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</si>
  <si>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</si>
  <si>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</si>
  <si>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</si>
  <si>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</si>
  <si>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</si>
  <si>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</si>
  <si>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</si>
  <si>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</si>
  <si>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</si>
  <si>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</si>
  <si>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</si>
  <si>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</si>
  <si>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</si>
  <si>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</si>
  <si>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</si>
  <si>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</si>
  <si>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</si>
  <si>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</si>
  <si>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</si>
  <si>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</si>
  <si>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</si>
  <si>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</si>
  <si>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</si>
  <si>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</si>
  <si>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</si>
  <si>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</si>
  <si>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</si>
  <si>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</si>
  <si>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</si>
  <si>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</si>
  <si>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</si>
  <si>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</si>
  <si>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</si>
  <si>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</si>
  <si>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</si>
  <si>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</si>
  <si>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</si>
  <si>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</si>
  <si>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</si>
  <si>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</si>
  <si>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</si>
  <si>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</si>
  <si>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</si>
  <si>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</si>
  <si>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</si>
  <si>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</si>
  <si>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</si>
  <si>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</si>
  <si>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</si>
  <si>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</si>
  <si>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</si>
  <si>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</si>
  <si>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</si>
  <si>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</si>
  <si>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</si>
  <si>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</si>
  <si>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</si>
  <si>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</si>
  <si>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</si>
  <si>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</si>
  <si>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</si>
  <si>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</si>
  <si>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</si>
  <si>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</si>
  <si>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</si>
  <si>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</si>
  <si>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</si>
  <si>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</si>
  <si>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</si>
  <si>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</si>
  <si>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</si>
  <si>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</si>
  <si>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</si>
  <si>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</si>
  <si>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</si>
  <si>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</si>
  <si>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</si>
  <si>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</si>
  <si>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</si>
  <si>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</si>
  <si>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</si>
  <si>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</si>
  <si>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</si>
  <si>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</si>
  <si>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</si>
  <si>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</si>
  <si>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</si>
  <si>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</si>
  <si>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</si>
  <si>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</si>
  <si>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</si>
  <si>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</si>
  <si>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</si>
  <si>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</si>
  <si>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</si>
  <si>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</si>
  <si>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</si>
  <si>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</si>
  <si>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</si>
  <si>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</si>
  <si>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</si>
  <si>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</si>
  <si>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</si>
  <si>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</si>
  <si>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</si>
  <si>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</si>
  <si>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</si>
  <si>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</si>
  <si>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</si>
  <si>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</si>
  <si>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</si>
  <si>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</si>
  <si>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</si>
  <si>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</si>
  <si>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</si>
  <si>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</si>
  <si>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</si>
  <si>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</si>
  <si>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</si>
  <si>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</si>
  <si>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</si>
  <si>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</si>
  <si>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</si>
  <si>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</si>
  <si>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</si>
  <si>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</si>
  <si>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</si>
  <si>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</si>
  <si>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</si>
  <si>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</si>
  <si>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</si>
  <si>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</si>
  <si>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</si>
  <si>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</si>
  <si>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</si>
  <si>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</si>
  <si>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</si>
  <si>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</si>
  <si>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</si>
  <si>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</si>
  <si>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</si>
  <si>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</si>
  <si>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</si>
  <si>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</si>
  <si>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</si>
  <si>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</si>
  <si>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</si>
  <si>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</si>
  <si>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</si>
  <si>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</si>
  <si>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</si>
  <si>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</si>
  <si>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</si>
  <si>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</si>
  <si>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</si>
  <si>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</si>
  <si>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</si>
  <si>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</si>
  <si>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</si>
  <si>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</si>
  <si>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</si>
  <si>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</si>
  <si>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</si>
  <si>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</si>
  <si>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</si>
  <si>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</si>
  <si>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</si>
  <si>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</si>
  <si>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</si>
  <si>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</si>
  <si>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</si>
  <si>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</si>
  <si>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</si>
  <si>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</si>
  <si>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</si>
  <si>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</si>
  <si>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</si>
  <si>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</si>
  <si>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</si>
  <si>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</si>
  <si>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</si>
  <si>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</si>
  <si>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</si>
  <si>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</si>
  <si>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</si>
  <si>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</si>
  <si>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</si>
  <si>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</si>
  <si>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</si>
  <si>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</si>
  <si>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</si>
  <si>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</si>
  <si>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</si>
  <si>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</si>
  <si>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</si>
  <si>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</si>
  <si>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</si>
  <si>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</si>
  <si>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</si>
  <si>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</si>
  <si>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</si>
  <si>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</si>
  <si>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</si>
  <si>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</si>
  <si>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</si>
  <si>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</si>
  <si>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</si>
  <si>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</si>
  <si>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</si>
  <si>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</si>
  <si>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</si>
  <si>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</si>
  <si>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</si>
  <si>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</si>
  <si>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</si>
  <si>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</si>
  <si>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</si>
  <si>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</si>
  <si>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</si>
  <si>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</si>
  <si>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</si>
  <si>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</si>
  <si>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</si>
  <si>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</si>
  <si>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</si>
  <si>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</si>
  <si>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</si>
  <si>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</si>
  <si>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</si>
  <si>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</si>
  <si>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</si>
  <si>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</si>
  <si>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</si>
  <si>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</si>
  <si>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</si>
  <si>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</si>
  <si>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</si>
  <si>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</si>
  <si>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</si>
  <si>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</si>
  <si>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</si>
  <si>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</si>
  <si>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</si>
  <si>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</si>
  <si>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</si>
  <si>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</si>
  <si>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</si>
  <si>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</si>
  <si>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</si>
  <si>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</si>
  <si>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</si>
  <si>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</si>
  <si>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</si>
  <si>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</si>
  <si>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</si>
  <si>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</si>
  <si>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</si>
  <si>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</si>
  <si>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</si>
  <si>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</si>
  <si>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</si>
  <si>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</si>
  <si>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</si>
  <si>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</si>
  <si>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</si>
  <si>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</si>
  <si>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</si>
  <si>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</si>
  <si>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</si>
  <si>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</si>
  <si>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</si>
  <si>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</si>
  <si>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</si>
  <si>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</si>
  <si>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</si>
  <si>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</si>
  <si>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</si>
  <si>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</si>
  <si>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</si>
  <si>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</si>
  <si>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</si>
  <si>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</si>
  <si>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</si>
  <si>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</si>
  <si>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</si>
  <si>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</si>
  <si>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</si>
  <si>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</si>
  <si>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</si>
  <si>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</si>
  <si>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</si>
  <si>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</si>
  <si>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</si>
  <si>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</si>
  <si>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</si>
  <si>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</si>
  <si>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</si>
  <si>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</si>
  <si>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</si>
  <si>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</si>
  <si>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</si>
  <si>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</si>
  <si>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</si>
  <si>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</si>
  <si>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</si>
  <si>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</si>
  <si>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</si>
  <si>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</si>
  <si>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</si>
  <si>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</si>
  <si>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</si>
  <si>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</si>
  <si>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</si>
  <si>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</si>
  <si>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</si>
  <si>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</si>
  <si>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</si>
  <si>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</si>
  <si>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</si>
  <si>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</si>
  <si>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</si>
  <si>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</si>
  <si>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</si>
  <si>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</si>
  <si>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</si>
  <si>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</si>
  <si>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</si>
  <si>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</si>
  <si>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</si>
  <si>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</si>
  <si>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</si>
  <si>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</si>
  <si>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</si>
  <si>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</si>
  <si>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</si>
  <si>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</si>
  <si>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</si>
  <si>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</si>
  <si>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</si>
  <si>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</si>
  <si>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</si>
  <si>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</si>
  <si>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</si>
  <si>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</si>
  <si>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</si>
  <si>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</si>
  <si>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</si>
  <si>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</si>
  <si>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</si>
  <si>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</si>
  <si>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</si>
  <si>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</si>
  <si>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</si>
  <si>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</si>
  <si>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</si>
  <si>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</si>
  <si>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</si>
  <si>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</si>
  <si>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</si>
  <si>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</si>
  <si>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</si>
  <si>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</si>
  <si>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</si>
  <si>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</si>
  <si>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</si>
  <si>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</si>
  <si>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</si>
  <si>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</si>
  <si>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</si>
  <si>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</si>
  <si>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</si>
  <si>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</si>
  <si>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</si>
  <si>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</si>
  <si>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</si>
  <si>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</si>
  <si>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</si>
  <si>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</si>
  <si>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</si>
  <si>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</si>
  <si>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</si>
  <si>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</si>
  <si>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</si>
  <si>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</si>
  <si>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</si>
  <si>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</si>
  <si>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</si>
  <si>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</si>
  <si>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</si>
  <si>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</si>
  <si>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</si>
  <si>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</si>
  <si>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</si>
  <si>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</si>
  <si>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</si>
  <si>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</si>
  <si>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</si>
  <si>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</si>
  <si>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</si>
  <si>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</si>
  <si>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</si>
  <si>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</si>
  <si>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</si>
  <si>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</si>
  <si>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</si>
  <si>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</si>
  <si>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</si>
  <si>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</si>
  <si>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</si>
  <si>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</si>
  <si>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</si>
  <si>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</si>
  <si>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</si>
  <si>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</si>
  <si>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</si>
  <si>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</si>
  <si>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</si>
  <si>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</si>
  <si>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</si>
  <si>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</si>
  <si>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</si>
  <si>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</si>
  <si>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</si>
  <si>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</si>
  <si>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</si>
  <si>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</si>
  <si>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</si>
  <si>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</si>
  <si>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</si>
  <si>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</si>
  <si>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</si>
  <si>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</si>
  <si>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</si>
  <si>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</si>
  <si>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</si>
  <si>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</si>
  <si>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</si>
  <si>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</si>
  <si>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</si>
  <si>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</si>
  <si>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</si>
  <si>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</si>
  <si>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</si>
  <si>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</si>
  <si>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</si>
  <si>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</si>
  <si>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</si>
  <si>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</si>
  <si>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</si>
  <si>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</si>
  <si>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</si>
  <si>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</si>
  <si>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</si>
  <si>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</si>
  <si>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</si>
  <si>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</si>
  <si>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</si>
  <si>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</si>
  <si>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</si>
  <si>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</si>
  <si>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</si>
  <si>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</si>
  <si>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</si>
  <si>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</si>
  <si>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</si>
  <si>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</si>
  <si>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</si>
  <si>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</si>
  <si>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</si>
  <si>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</si>
  <si>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</si>
  <si>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</si>
  <si>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</si>
  <si>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</si>
  <si>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</si>
  <si>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</si>
  <si>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</si>
  <si>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</si>
  <si>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</si>
  <si>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</si>
  <si>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</si>
  <si>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</si>
  <si>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</si>
  <si>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</si>
  <si>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</si>
  <si>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</si>
  <si>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</si>
  <si>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</si>
  <si>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</si>
  <si>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</si>
  <si>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</si>
  <si>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</si>
  <si>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</si>
  <si>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</si>
  <si>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</si>
  <si>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</si>
  <si>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</si>
  <si>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</si>
  <si>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</si>
  <si>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</si>
  <si>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</si>
  <si>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</si>
  <si>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</si>
  <si>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</si>
  <si>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</si>
  <si>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</si>
  <si>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</si>
  <si>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</si>
  <si>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</si>
  <si>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</si>
  <si>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</si>
  <si>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</si>
  <si>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</si>
  <si>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</si>
  <si>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</si>
  <si>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</si>
  <si>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</si>
  <si>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</si>
  <si>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</si>
  <si>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</si>
  <si>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</si>
  <si>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</si>
  <si>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</si>
  <si>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</si>
  <si>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</si>
  <si>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</si>
  <si>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</si>
  <si>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</si>
  <si>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</si>
  <si>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</si>
  <si>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</si>
  <si>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</si>
  <si>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</si>
  <si>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</si>
  <si>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</si>
  <si>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</si>
  <si>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</si>
  <si>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</si>
  <si>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</si>
  <si>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</si>
  <si>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</si>
  <si>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</si>
  <si>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</si>
  <si>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</si>
  <si>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</si>
  <si>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</si>
  <si>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</si>
  <si>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</si>
  <si>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</si>
  <si>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</si>
  <si>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</si>
  <si>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</si>
  <si>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</si>
  <si>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</si>
  <si>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</si>
  <si>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</si>
  <si>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</si>
  <si>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</si>
  <si>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</si>
  <si>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</si>
  <si>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</si>
  <si>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</si>
  <si>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</si>
  <si>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</si>
  <si>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</si>
  <si>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</si>
  <si>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</si>
  <si>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</si>
  <si>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</si>
  <si>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</si>
  <si>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</si>
  <si>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</si>
  <si>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</si>
  <si>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</si>
  <si>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</si>
  <si>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</si>
  <si>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</si>
  <si>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</si>
  <si>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</si>
  <si>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</si>
  <si>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</si>
  <si>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</si>
  <si>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</si>
  <si>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</si>
  <si>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</si>
  <si>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</si>
  <si>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</si>
  <si>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</si>
  <si>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</si>
  <si>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</si>
  <si>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</si>
  <si>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</si>
  <si>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</si>
  <si>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</si>
  <si>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</si>
  <si>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</si>
  <si>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</si>
  <si>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</si>
  <si>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</si>
  <si>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</si>
  <si>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</si>
  <si>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</si>
  <si>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</si>
  <si>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</si>
  <si>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</si>
  <si>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</si>
  <si>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</si>
  <si>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</si>
  <si>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</si>
  <si>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</si>
  <si>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</si>
  <si>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</si>
  <si>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</si>
  <si>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</si>
  <si>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</si>
  <si>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</si>
  <si>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</si>
  <si>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</si>
  <si>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</si>
  <si>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</si>
  <si>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</si>
  <si>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</si>
  <si>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</si>
  <si>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</si>
  <si>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</si>
  <si>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</si>
  <si>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</si>
  <si>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</si>
  <si>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</si>
  <si>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</si>
  <si>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</si>
  <si>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</si>
  <si>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</si>
  <si>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</si>
  <si>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</si>
  <si>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</si>
  <si>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</si>
  <si>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</si>
  <si>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</si>
  <si>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</si>
  <si>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</si>
  <si>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</si>
  <si>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</si>
  <si>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</si>
  <si>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</si>
  <si>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</si>
  <si>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</si>
  <si>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</si>
  <si>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</si>
  <si>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</si>
  <si>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</si>
  <si>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</si>
  <si>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</si>
  <si>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</si>
  <si>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</si>
  <si>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</si>
  <si>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</si>
  <si>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</si>
  <si>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</si>
  <si>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</si>
  <si>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</si>
  <si>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</si>
  <si>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</si>
  <si>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</si>
  <si>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</si>
  <si>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</si>
  <si>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</si>
  <si>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</si>
  <si>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</si>
  <si>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</si>
  <si>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</si>
  <si>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</si>
  <si>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</si>
  <si>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</si>
  <si>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</si>
  <si>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</si>
  <si>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</si>
  <si>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</si>
  <si>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</si>
  <si>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</si>
  <si>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</si>
  <si>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</si>
  <si>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</si>
  <si>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</si>
  <si>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</si>
  <si>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</si>
  <si>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</si>
  <si>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</si>
  <si>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</si>
  <si>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</si>
  <si>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</si>
  <si>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</si>
  <si>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</si>
  <si>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</si>
  <si>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</si>
  <si>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</si>
  <si>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</si>
  <si>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</si>
  <si>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</si>
  <si>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</si>
  <si>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</si>
  <si>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</si>
  <si>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</si>
  <si>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</si>
  <si>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</si>
  <si>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</si>
  <si>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</si>
  <si>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</si>
  <si>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</si>
  <si>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</si>
  <si>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</si>
  <si>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</si>
  <si>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</si>
  <si>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</si>
  <si>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</si>
  <si>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</si>
  <si>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</si>
  <si>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</si>
  <si>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</si>
  <si>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</si>
  <si>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</si>
  <si>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</si>
  <si>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</si>
  <si>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</si>
  <si>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</si>
  <si>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</si>
  <si>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</si>
  <si>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</si>
  <si>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</si>
  <si>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</si>
  <si>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</si>
  <si>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</si>
  <si>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</si>
  <si>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</si>
  <si>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</si>
  <si>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</si>
  <si>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</si>
  <si>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</si>
  <si>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</si>
  <si>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</si>
  <si>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</si>
  <si>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</si>
  <si>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</si>
  <si>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</si>
  <si>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</si>
  <si>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</si>
  <si>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</si>
  <si>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</si>
  <si>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</si>
  <si>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</si>
  <si>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</si>
  <si>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</si>
  <si>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</si>
  <si>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</si>
  <si>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</si>
  <si>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</si>
  <si>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</si>
  <si>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</si>
  <si>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</si>
  <si>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</si>
  <si>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</si>
  <si>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</si>
  <si>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</si>
  <si>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</si>
  <si>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</si>
  <si>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</si>
  <si>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</si>
  <si>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</si>
  <si>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</si>
  <si>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</si>
  <si>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</si>
  <si>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</si>
  <si>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</si>
  <si>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</si>
  <si>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</si>
  <si>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</si>
  <si>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</si>
  <si>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</si>
  <si>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</si>
  <si>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</si>
  <si>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</si>
  <si>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</si>
  <si>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</si>
  <si>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</si>
  <si>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</si>
  <si>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</si>
  <si>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</si>
  <si>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</si>
  <si>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</si>
  <si>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</si>
  <si>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</si>
  <si>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</si>
  <si>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</si>
  <si>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</si>
  <si>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</si>
  <si>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</si>
  <si>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</si>
  <si>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</si>
  <si>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</si>
  <si>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</si>
  <si>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</si>
  <si>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</si>
  <si>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</si>
  <si>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</si>
  <si>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</si>
  <si>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</si>
  <si>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</si>
  <si>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</si>
  <si>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</si>
  <si>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</si>
  <si>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</si>
  <si>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</si>
  <si>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</si>
  <si>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</si>
  <si>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</si>
  <si>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</si>
  <si>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</si>
  <si>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</si>
  <si>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</si>
  <si>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</si>
  <si>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</si>
  <si>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</si>
  <si>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</si>
  <si>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</si>
  <si>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</si>
  <si>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</si>
  <si>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</si>
  <si>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</si>
  <si>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</si>
  <si>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</si>
  <si>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</si>
  <si>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</si>
  <si>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</si>
  <si>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</si>
  <si>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</si>
  <si>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</si>
  <si>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</si>
  <si>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</si>
  <si>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</si>
  <si>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</si>
  <si>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</si>
  <si>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</si>
  <si>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</si>
  <si>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</si>
  <si>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</si>
  <si>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</si>
  <si>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</si>
  <si>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</si>
  <si>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</si>
  <si>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</si>
  <si>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</si>
  <si>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</si>
  <si>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</si>
  <si>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</si>
  <si>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</si>
  <si>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</si>
  <si>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</si>
  <si>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</si>
  <si>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</si>
  <si>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</si>
  <si>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</si>
  <si>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</si>
  <si>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</si>
  <si>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</si>
  <si>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</si>
  <si>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</si>
  <si>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</si>
  <si>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</si>
  <si>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</si>
  <si>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</si>
  <si>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</si>
  <si>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</si>
  <si>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</si>
  <si>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</si>
  <si>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</si>
  <si>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</si>
  <si>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</si>
  <si>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</si>
  <si>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</si>
  <si>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</si>
  <si>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</si>
  <si>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</si>
  <si>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</si>
  <si>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</si>
  <si>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</si>
  <si>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</si>
  <si>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</si>
  <si>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</si>
  <si>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</si>
  <si>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</si>
  <si>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</si>
  <si>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</si>
  <si>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</si>
  <si>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</si>
  <si>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</si>
  <si>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</si>
  <si>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</si>
  <si>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</si>
  <si>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</si>
  <si>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</si>
  <si>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</si>
  <si>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</si>
  <si>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</si>
  <si>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</si>
  <si>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</si>
  <si>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</si>
  <si>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</si>
  <si>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</si>
  <si>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</si>
  <si>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</si>
  <si>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</si>
  <si>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</si>
  <si>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</si>
  <si>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</si>
  <si>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</si>
  <si>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</si>
  <si>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</si>
  <si>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</si>
  <si>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</si>
  <si>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</si>
  <si>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</si>
  <si>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</si>
  <si>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</si>
  <si>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</si>
  <si>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</si>
  <si>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</si>
  <si>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</si>
  <si>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</si>
  <si>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</si>
  <si>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</si>
  <si>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</si>
  <si>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</si>
  <si>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</si>
  <si>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</si>
  <si>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</si>
  <si>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</si>
  <si>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</si>
  <si>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</si>
  <si>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</si>
  <si>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</si>
  <si>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</si>
  <si>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</si>
  <si>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</si>
  <si>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</si>
  <si>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</si>
  <si>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</si>
  <si>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</si>
  <si>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</si>
  <si>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</si>
  <si>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</si>
  <si>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</si>
  <si>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</si>
  <si>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</si>
  <si>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</si>
  <si>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</si>
  <si>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</si>
  <si>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</si>
  <si>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</si>
  <si>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</si>
  <si>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</si>
  <si>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</si>
  <si>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</si>
  <si>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</si>
  <si>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</si>
  <si>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</si>
  <si>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</si>
  <si>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</si>
  <si>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</si>
  <si>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</si>
  <si>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</si>
  <si>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</si>
  <si>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</si>
  <si>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</si>
  <si>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</si>
  <si>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</si>
  <si>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</si>
  <si>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</si>
  <si>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</si>
  <si>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</si>
  <si>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</si>
  <si>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</si>
  <si>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</si>
  <si>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</si>
  <si>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</si>
  <si>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</si>
  <si>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</si>
  <si>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</si>
  <si>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</si>
  <si>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</si>
  <si>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</si>
  <si>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</si>
  <si>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</si>
  <si>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</si>
  <si>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</si>
  <si>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</si>
  <si>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</si>
  <si>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</si>
  <si>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</si>
  <si>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</si>
  <si>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</si>
  <si>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</si>
  <si>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</si>
  <si>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</si>
  <si>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</si>
  <si>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</si>
  <si>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</si>
  <si>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</si>
  <si>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</si>
  <si>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</si>
  <si>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</si>
  <si>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</si>
  <si>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</si>
  <si>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</si>
  <si>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</si>
  <si>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</si>
  <si>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</si>
  <si>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</si>
  <si>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</si>
  <si>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</si>
  <si>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</si>
  <si>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</si>
  <si>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</si>
  <si>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</si>
  <si>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</si>
  <si>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</si>
  <si>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</si>
  <si>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</si>
  <si>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</si>
  <si>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</si>
  <si>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</si>
  <si>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</si>
  <si>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</si>
  <si>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</si>
  <si>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</si>
  <si>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</si>
  <si>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</si>
  <si>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</si>
  <si>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</si>
  <si>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</si>
  <si>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</si>
  <si>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</si>
  <si>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</si>
  <si>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</si>
  <si>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</si>
  <si>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</si>
  <si>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</si>
  <si>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</si>
  <si>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</si>
  <si>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</si>
  <si>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</si>
  <si>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</si>
  <si>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</si>
  <si>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</si>
  <si>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</si>
  <si>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</si>
  <si>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</si>
  <si>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</si>
  <si>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</si>
  <si>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</si>
  <si>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</si>
  <si>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</si>
  <si>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</si>
  <si>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</si>
  <si>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</si>
  <si>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</si>
  <si>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</si>
  <si>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</si>
  <si>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</si>
  <si>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</si>
  <si>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</si>
  <si>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</si>
  <si>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</si>
  <si>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</si>
  <si>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</si>
  <si>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</si>
  <si>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</si>
  <si>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</si>
  <si>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</si>
  <si>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</si>
  <si>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</si>
  <si>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</si>
  <si>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</si>
  <si>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</si>
  <si>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</si>
  <si>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</si>
  <si>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</si>
  <si>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</si>
  <si>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</si>
  <si>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</si>
  <si>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</si>
  <si>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</si>
  <si>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</si>
  <si>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</si>
  <si>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</si>
  <si>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</si>
  <si>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</si>
  <si>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</si>
  <si>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</si>
  <si>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</si>
  <si>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</si>
  <si>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</si>
  <si>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</si>
  <si>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</si>
  <si>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</si>
  <si>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</si>
  <si>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</si>
  <si>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</si>
  <si>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</si>
  <si>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</si>
  <si>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</si>
  <si>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</si>
  <si>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</si>
  <si>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</si>
  <si>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</si>
  <si>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</si>
  <si>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</si>
  <si>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</si>
  <si>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</si>
  <si>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</si>
  <si>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</si>
  <si>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</si>
  <si>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</si>
  <si>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</si>
  <si>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</si>
  <si>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</si>
  <si>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</si>
  <si>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</si>
  <si>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</si>
  <si>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</si>
  <si>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</si>
  <si>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</si>
  <si>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</si>
  <si>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</si>
  <si>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</si>
  <si>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</si>
  <si>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</si>
  <si>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</si>
  <si>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</si>
  <si>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</si>
  <si>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</si>
  <si>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</si>
  <si>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</si>
  <si>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</si>
  <si>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</si>
  <si>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</si>
  <si>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</si>
  <si>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</si>
  <si>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</si>
  <si>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</si>
  <si>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</si>
  <si>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</si>
  <si>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</si>
  <si>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</si>
  <si>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</si>
  <si>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</si>
  <si>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</si>
  <si>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</si>
  <si>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</si>
  <si>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</si>
  <si>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</si>
  <si>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</si>
  <si>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</si>
  <si>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</si>
  <si>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</si>
  <si>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</si>
  <si>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</si>
  <si>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</si>
  <si>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</si>
  <si>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</si>
  <si>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</si>
  <si>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</si>
  <si>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</si>
  <si>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</si>
  <si>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</si>
  <si>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</si>
  <si>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</si>
  <si>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</si>
  <si>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</si>
  <si>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</si>
  <si>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</si>
  <si>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</si>
  <si>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</si>
  <si>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</si>
  <si>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</si>
  <si>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</si>
  <si>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</si>
  <si>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</si>
  <si>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</si>
  <si>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</si>
  <si>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</si>
  <si>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</si>
  <si>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</si>
  <si>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</si>
  <si>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</si>
  <si>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</si>
  <si>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</si>
  <si>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</si>
  <si>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</si>
  <si>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</si>
  <si>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</si>
  <si>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</si>
  <si>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</si>
  <si>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</si>
  <si>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</si>
  <si>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</si>
  <si>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</si>
  <si>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</si>
  <si>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</si>
  <si>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</si>
  <si>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</si>
  <si>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</si>
  <si>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</si>
  <si>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</si>
  <si>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</si>
  <si>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</si>
  <si>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</si>
  <si>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</si>
  <si>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</si>
  <si>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</si>
  <si>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</si>
  <si>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</si>
  <si>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</si>
  <si>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</si>
  <si>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</si>
  <si>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</si>
  <si>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</si>
  <si>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</si>
  <si>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</si>
  <si>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</si>
  <si>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</si>
  <si>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</si>
  <si>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</si>
  <si>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</si>
  <si>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</si>
  <si>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</si>
  <si>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</si>
  <si>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</si>
  <si>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</si>
  <si>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</si>
  <si>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</si>
  <si>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</si>
  <si>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</si>
  <si>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</si>
  <si>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</si>
  <si>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</si>
  <si>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</si>
  <si>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</si>
  <si>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</si>
  <si>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</si>
  <si>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</si>
  <si>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</si>
  <si>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</si>
  <si>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</si>
  <si>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</si>
  <si>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</si>
  <si>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</si>
  <si>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</si>
  <si>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</si>
  <si>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</si>
  <si>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</si>
  <si>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</si>
  <si>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</si>
  <si>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</si>
  <si>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</si>
  <si>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</si>
  <si>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</si>
  <si>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</si>
  <si>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</si>
  <si>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</si>
  <si>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</si>
  <si>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</si>
  <si>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</si>
  <si>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</si>
  <si>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</si>
  <si>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</si>
  <si>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</si>
  <si>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</si>
  <si>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</si>
  <si>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</si>
  <si>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</si>
  <si>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</si>
  <si>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</si>
  <si>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</si>
  <si>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</si>
  <si>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</si>
  <si>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</si>
  <si>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</si>
  <si>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</si>
  <si>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</si>
  <si>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</si>
  <si>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</si>
  <si>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</si>
  <si>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</si>
  <si>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</si>
  <si>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</si>
  <si>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</si>
  <si>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</si>
  <si>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</si>
  <si>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</si>
  <si>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</si>
  <si>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</si>
  <si>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</si>
  <si>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</si>
  <si>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</si>
  <si>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</si>
  <si>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</si>
  <si>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</si>
  <si>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</si>
  <si>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</si>
  <si>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</si>
  <si>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</si>
  <si>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</si>
  <si>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</si>
  <si>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</si>
  <si>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</si>
  <si>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</si>
  <si>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</si>
  <si>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</si>
  <si>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</si>
  <si>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</si>
  <si>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</si>
  <si>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</si>
  <si>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</si>
  <si>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</si>
  <si>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</si>
  <si>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</si>
  <si>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</si>
  <si>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</si>
  <si>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</si>
  <si>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</si>
  <si>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</si>
  <si>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</si>
  <si>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</si>
  <si>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</si>
  <si>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</si>
  <si>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</si>
  <si>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</si>
  <si>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</si>
  <si>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</si>
  <si>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</si>
  <si>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</si>
  <si>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</si>
  <si>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</si>
  <si>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</si>
  <si>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</si>
  <si>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</si>
  <si>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</si>
  <si>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</si>
  <si>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</si>
  <si>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</si>
  <si>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</si>
  <si>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</si>
  <si>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</si>
  <si>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</si>
  <si>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</si>
  <si>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</si>
  <si>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</si>
  <si>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</si>
  <si>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</si>
  <si>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</si>
  <si>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</si>
  <si>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</si>
  <si>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</si>
  <si>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</si>
  <si>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</si>
  <si>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</si>
  <si>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</si>
  <si>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</si>
  <si>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</si>
  <si>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</si>
  <si>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</si>
  <si>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</si>
  <si>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</si>
  <si>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</si>
  <si>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</si>
  <si>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</si>
  <si>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</si>
  <si>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</si>
  <si>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</si>
  <si>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</si>
  <si>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</si>
  <si>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</si>
  <si>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</si>
  <si>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</si>
  <si>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</si>
  <si>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</si>
  <si>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</si>
  <si>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</si>
  <si>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</si>
  <si>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</si>
  <si>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</si>
  <si>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</si>
  <si>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</si>
  <si>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</si>
  <si>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</si>
  <si>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</si>
  <si>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</si>
  <si>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</si>
  <si>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</si>
  <si>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</si>
  <si>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</si>
  <si>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</si>
  <si>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</si>
  <si>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</si>
  <si>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</si>
  <si>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</si>
  <si>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</si>
  <si>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</si>
  <si>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</si>
  <si>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</si>
  <si>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</si>
  <si>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</si>
  <si>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</si>
  <si>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</si>
  <si>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</si>
  <si>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</si>
  <si>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</si>
  <si>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</si>
  <si>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</si>
  <si>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</si>
  <si>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</si>
  <si>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</si>
  <si>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</si>
  <si>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</si>
  <si>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</si>
  <si>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</si>
  <si>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</si>
  <si>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</si>
  <si>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</si>
  <si>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</si>
  <si>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</si>
  <si>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</si>
  <si>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</si>
  <si>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</si>
  <si>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</si>
  <si>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</si>
  <si>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</si>
  <si>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</si>
  <si>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</si>
  <si>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</si>
  <si>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</si>
  <si>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</si>
  <si>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</si>
  <si>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</si>
  <si>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</si>
  <si>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</si>
  <si>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</si>
  <si>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</si>
  <si>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</si>
  <si>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</si>
  <si>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</si>
  <si>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</si>
  <si>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</si>
  <si>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</si>
  <si>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</si>
  <si>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</si>
  <si>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</si>
  <si>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</si>
  <si>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</si>
  <si>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</si>
  <si>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</si>
  <si>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</si>
  <si>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</si>
  <si>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</si>
  <si>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</si>
  <si>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</si>
  <si>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</si>
  <si>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</si>
  <si>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</si>
  <si>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</si>
  <si>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</si>
  <si>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</si>
  <si>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</si>
  <si>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</si>
  <si>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</si>
  <si>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</si>
  <si>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</si>
  <si>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</si>
  <si>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</si>
  <si>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</si>
  <si>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</si>
  <si>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</si>
  <si>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</si>
  <si>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</si>
  <si>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</si>
  <si>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</si>
  <si>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</si>
  <si>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</si>
  <si>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</si>
  <si>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</si>
  <si>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</si>
  <si>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</si>
  <si>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</si>
  <si>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</si>
  <si>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</si>
  <si>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</si>
  <si>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</si>
  <si>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</si>
  <si>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</si>
  <si>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</si>
  <si>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</si>
  <si>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</si>
  <si>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</si>
  <si>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</si>
  <si>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</si>
  <si>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</si>
  <si>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</si>
  <si>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</si>
  <si>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</si>
  <si>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</si>
  <si>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</si>
  <si>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</si>
  <si>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</si>
  <si>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</si>
  <si>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</si>
  <si>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</si>
  <si>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</si>
  <si>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</si>
  <si>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</si>
  <si>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</si>
  <si>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</si>
  <si>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</si>
  <si>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</si>
  <si>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</si>
  <si>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</si>
  <si>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</si>
  <si>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</si>
  <si>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</si>
  <si>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</si>
  <si>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</si>
  <si>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</si>
  <si>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</si>
  <si>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</si>
  <si>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</si>
  <si>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</si>
  <si>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</si>
  <si>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</si>
  <si>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</si>
  <si>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</si>
  <si>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</si>
  <si>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</si>
  <si>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</si>
  <si>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</si>
  <si>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</si>
  <si>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</si>
  <si>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</si>
  <si>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</si>
  <si>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</si>
  <si>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</si>
  <si>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</si>
  <si>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</si>
  <si>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</si>
  <si>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</si>
  <si>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</si>
  <si>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</si>
  <si>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</si>
  <si>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</si>
  <si>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</si>
  <si>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</si>
  <si>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</si>
  <si>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</si>
  <si>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</si>
  <si>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</si>
  <si>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</si>
  <si>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</si>
  <si>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</si>
  <si>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</si>
  <si>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</si>
  <si>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</si>
  <si>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</si>
  <si>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</si>
  <si>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</si>
  <si>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</si>
  <si>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</si>
  <si>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</si>
  <si>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</si>
  <si>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</si>
  <si>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</si>
  <si>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</si>
  <si>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</si>
  <si>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</si>
  <si>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</si>
  <si>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</si>
  <si>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</si>
  <si>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</si>
  <si>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</si>
  <si>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</si>
  <si>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</si>
  <si>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</si>
  <si>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</si>
  <si>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</si>
  <si>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</si>
  <si>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</si>
  <si>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</si>
  <si>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</si>
  <si>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</si>
  <si>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</si>
  <si>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</si>
  <si>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</si>
  <si>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</si>
  <si>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</si>
  <si>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</si>
  <si>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</si>
  <si>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</si>
  <si>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</si>
  <si>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</si>
  <si>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</si>
  <si>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</si>
  <si>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</si>
  <si>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</si>
  <si>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</si>
  <si>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</si>
  <si>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</si>
  <si>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</si>
  <si>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</si>
  <si>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</si>
  <si>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</si>
  <si>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</si>
  <si>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</si>
  <si>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</si>
  <si>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</si>
  <si>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</si>
  <si>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</si>
  <si>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</si>
  <si>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</si>
  <si>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</si>
  <si>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</si>
  <si>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</si>
  <si>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</si>
  <si>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</si>
  <si>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</si>
  <si>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</si>
  <si>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</si>
  <si>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</si>
  <si>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</si>
  <si>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</si>
  <si>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</si>
  <si>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</si>
  <si>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</si>
  <si>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</si>
  <si>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</si>
  <si>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</si>
  <si>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</si>
  <si>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</si>
  <si>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</si>
  <si>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</si>
  <si>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</si>
  <si>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</si>
  <si>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</si>
  <si>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</si>
  <si>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</si>
  <si>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</si>
  <si>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</si>
  <si>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</si>
  <si>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</si>
  <si>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</si>
  <si>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</si>
  <si>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</si>
  <si>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</si>
  <si>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</si>
  <si>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</si>
  <si>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</si>
  <si>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</si>
  <si>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</si>
  <si>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</si>
  <si>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</si>
  <si>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</si>
  <si>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</si>
  <si>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</si>
  <si>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</si>
  <si>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</si>
  <si>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</si>
  <si>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</si>
  <si>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</si>
  <si>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</si>
  <si>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</si>
  <si>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</si>
  <si>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</si>
  <si>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</si>
  <si>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</si>
  <si>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</si>
  <si>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</si>
  <si>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</si>
  <si>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</si>
  <si>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</si>
  <si>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</si>
  <si>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</si>
  <si>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</si>
  <si>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</si>
  <si>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</si>
  <si>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</si>
  <si>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</si>
  <si>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</si>
  <si>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</si>
  <si>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</si>
  <si>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</si>
  <si>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</si>
  <si>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</si>
  <si>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</si>
  <si>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</si>
  <si>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</si>
  <si>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</si>
  <si>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</si>
  <si>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</si>
  <si>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</si>
  <si>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</si>
  <si>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</si>
  <si>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</si>
  <si>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</si>
  <si>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</si>
  <si>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</si>
  <si>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</si>
  <si>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</si>
  <si>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</si>
  <si>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</si>
  <si>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</si>
  <si>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</si>
  <si>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</si>
  <si>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</si>
  <si>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</si>
  <si>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</si>
  <si>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</si>
  <si>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</si>
  <si>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</si>
  <si>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</si>
  <si>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</si>
  <si>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</si>
  <si>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</si>
  <si>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</si>
  <si>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</si>
  <si>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</si>
  <si>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</si>
  <si>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</si>
  <si>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</si>
  <si>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</si>
  <si>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</si>
  <si>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</si>
  <si>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</si>
  <si>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</si>
  <si>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</si>
  <si>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</si>
  <si>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</si>
  <si>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</si>
  <si>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</si>
  <si>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</si>
  <si>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</si>
  <si>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</si>
  <si>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</si>
  <si>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</si>
  <si>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</si>
  <si>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</si>
  <si>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</si>
  <si>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</si>
  <si>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</si>
  <si>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</si>
  <si>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</si>
  <si>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</si>
  <si>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</si>
  <si>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</si>
  <si>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</si>
  <si>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</si>
  <si>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</si>
  <si>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</si>
  <si>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</si>
  <si>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</si>
  <si>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</si>
  <si>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</si>
  <si>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</si>
  <si>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</si>
  <si>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</si>
  <si>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</si>
  <si>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</si>
  <si>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</si>
  <si>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</si>
  <si>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</si>
  <si>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</si>
  <si>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</si>
  <si>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</si>
  <si>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</si>
  <si>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</si>
  <si>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</si>
  <si>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</si>
  <si>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</si>
  <si>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</si>
  <si>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</si>
  <si>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</si>
  <si>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</si>
  <si>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</si>
  <si>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</si>
  <si>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</si>
  <si>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</si>
  <si>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</si>
  <si>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</si>
  <si>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</si>
  <si>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</si>
  <si>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</si>
  <si>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</si>
  <si>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</si>
  <si>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</si>
  <si>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</si>
  <si>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</si>
  <si>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</si>
  <si>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</si>
  <si>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</si>
  <si>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</si>
  <si>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</si>
  <si>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</si>
  <si>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</si>
  <si>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</si>
  <si>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</si>
  <si>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</si>
  <si>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</si>
  <si>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</si>
  <si>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</si>
  <si>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</si>
  <si>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</si>
  <si>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</si>
  <si>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</si>
  <si>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</si>
  <si>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</si>
  <si>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</si>
  <si>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</si>
  <si>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</si>
  <si>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</si>
  <si>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</si>
  <si>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</si>
  <si>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</si>
  <si>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</si>
  <si>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</si>
  <si>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</si>
  <si>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</si>
  <si>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</si>
  <si>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</si>
  <si>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</si>
  <si>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</si>
  <si>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</si>
  <si>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</si>
  <si>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</si>
  <si>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</si>
  <si>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</si>
  <si>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</si>
  <si>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</si>
  <si>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</si>
  <si>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</si>
  <si>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</si>
  <si>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</si>
  <si>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</si>
  <si>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</si>
  <si>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</si>
  <si>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</si>
  <si>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</si>
  <si>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</si>
  <si>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</si>
  <si>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</si>
  <si>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</si>
  <si>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</si>
  <si>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</si>
  <si>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</si>
  <si>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</si>
  <si>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</si>
  <si>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</si>
  <si>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</si>
  <si>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</si>
  <si>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</si>
  <si>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</si>
  <si>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</si>
  <si>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</si>
  <si>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</si>
  <si>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</si>
  <si>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</si>
  <si>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</si>
  <si>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</si>
  <si>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</si>
  <si>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</si>
  <si>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</si>
  <si>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</si>
  <si>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</si>
  <si>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</si>
  <si>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</si>
  <si>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</si>
  <si>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</si>
  <si>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</si>
  <si>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</si>
  <si>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</si>
  <si>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</si>
  <si>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</si>
  <si>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</si>
  <si>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</si>
  <si>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</si>
  <si>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</si>
  <si>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</si>
  <si>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</si>
  <si>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</si>
  <si>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</si>
  <si>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</si>
  <si>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</si>
  <si>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</si>
  <si>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</si>
  <si>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</si>
  <si>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</si>
  <si>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</si>
  <si>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</si>
  <si>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</si>
  <si>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</si>
  <si>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</si>
  <si>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</si>
  <si>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</si>
  <si>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</si>
  <si>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</si>
  <si>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</si>
  <si>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</si>
  <si>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</si>
  <si>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</si>
  <si>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</si>
  <si>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</si>
  <si>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</si>
  <si>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</si>
  <si>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</si>
  <si>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</si>
  <si>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</si>
  <si>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</si>
  <si>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</si>
  <si>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</si>
  <si>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</si>
  <si>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</si>
  <si>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</si>
  <si>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</si>
  <si>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</si>
  <si>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</si>
  <si>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</si>
  <si>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</si>
  <si>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</si>
  <si>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</si>
  <si>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</si>
  <si>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</si>
  <si>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</si>
  <si>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</si>
  <si>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</si>
  <si>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</si>
  <si>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</si>
  <si>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</si>
  <si>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</si>
  <si>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</si>
  <si>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</si>
  <si>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</si>
  <si>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</si>
  <si>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</si>
  <si>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</si>
  <si>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</si>
  <si>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</si>
  <si>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</si>
  <si>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</si>
  <si>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</si>
  <si>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</si>
  <si>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</si>
  <si>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</si>
  <si>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</si>
  <si>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</si>
  <si>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</si>
  <si>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</si>
  <si>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</si>
  <si>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</si>
  <si>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</si>
  <si>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</si>
  <si>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</si>
  <si>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</si>
  <si>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</si>
  <si>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</si>
  <si>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</si>
  <si>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</si>
  <si>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</si>
  <si>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</si>
  <si>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</si>
  <si>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</si>
  <si>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</si>
  <si>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</si>
  <si>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</si>
  <si>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</si>
  <si>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</si>
  <si>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</si>
  <si>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</si>
  <si>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</si>
  <si>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</si>
  <si>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</si>
  <si>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</si>
  <si>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</si>
  <si>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</si>
  <si>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</si>
  <si>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</si>
  <si>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</si>
  <si>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</si>
  <si>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</si>
  <si>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</si>
  <si>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</si>
  <si>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</si>
  <si>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</si>
  <si>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</si>
  <si>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</si>
  <si>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</si>
  <si>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</si>
  <si>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</si>
  <si>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</si>
  <si>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</si>
  <si>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</si>
  <si>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</si>
  <si>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</si>
  <si>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</si>
  <si>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</si>
  <si>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</si>
  <si>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</si>
  <si>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</si>
  <si>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</si>
  <si>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</si>
  <si>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</si>
  <si>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</si>
  <si>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</si>
  <si>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</si>
  <si>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</si>
  <si>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</si>
  <si>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</si>
  <si>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</si>
  <si>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</si>
  <si>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</si>
  <si>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</si>
  <si>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</si>
  <si>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</si>
  <si>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</si>
  <si>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</si>
  <si>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</si>
  <si>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</si>
  <si>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</si>
  <si>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</si>
  <si>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</si>
  <si>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</si>
  <si>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</si>
  <si>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</si>
  <si>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</si>
  <si>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</si>
  <si>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</si>
  <si>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</si>
  <si>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</si>
  <si>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</si>
  <si>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</si>
  <si>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</si>
  <si>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</si>
  <si>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</si>
  <si>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</si>
  <si>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</si>
  <si>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</si>
  <si>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</si>
  <si>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</si>
  <si>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</si>
  <si>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</si>
  <si>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</si>
  <si>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</si>
  <si>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</si>
  <si>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</si>
  <si>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</si>
  <si>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</si>
  <si>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</si>
  <si>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</si>
  <si>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</si>
  <si>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</si>
  <si>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</si>
  <si>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</si>
  <si>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</si>
  <si>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</si>
  <si>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</si>
  <si>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</si>
  <si>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</si>
  <si>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</si>
  <si>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</si>
  <si>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</si>
  <si>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</si>
  <si>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</si>
  <si>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</si>
  <si>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</si>
  <si>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</si>
  <si>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</si>
  <si>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</si>
  <si>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</si>
  <si>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</si>
  <si>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</si>
  <si>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</si>
  <si>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</si>
  <si>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</si>
  <si>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</si>
  <si>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</si>
  <si>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</si>
  <si>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</si>
  <si>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</si>
  <si>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</si>
  <si>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</si>
  <si>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</si>
  <si>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</si>
  <si>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</si>
  <si>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</si>
  <si>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</si>
  <si>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</si>
  <si>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</si>
  <si>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</si>
  <si>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</si>
  <si>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</si>
  <si>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</si>
  <si>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</si>
  <si>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</si>
  <si>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</si>
  <si>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</si>
  <si>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</si>
  <si>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</si>
  <si>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</si>
  <si>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</si>
  <si>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</si>
  <si>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</si>
  <si>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</si>
  <si>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</si>
  <si>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</si>
  <si>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</si>
  <si>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</si>
  <si>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</si>
  <si>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</si>
  <si>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</si>
  <si>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</si>
  <si>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</si>
  <si>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</si>
  <si>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</si>
  <si>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</si>
  <si>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</si>
  <si>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</si>
  <si>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</si>
  <si>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</si>
  <si>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</si>
  <si>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</si>
  <si>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</si>
  <si>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</si>
  <si>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</si>
  <si>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</si>
  <si>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</si>
  <si>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</si>
  <si>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</si>
  <si>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</si>
  <si>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</si>
  <si>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</si>
  <si>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</si>
  <si>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</si>
  <si>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</si>
  <si>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</si>
  <si>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</si>
  <si>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</si>
  <si>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</si>
  <si>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</si>
  <si>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</si>
  <si>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</si>
  <si>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</si>
  <si>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</si>
  <si>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</si>
  <si>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</si>
  <si>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</si>
  <si>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</si>
  <si>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</si>
  <si>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</si>
  <si>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</si>
  <si>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</si>
  <si>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</si>
  <si>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</si>
  <si>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</si>
  <si>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</si>
  <si>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</si>
  <si>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</si>
  <si>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</si>
  <si>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</si>
  <si>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</si>
  <si>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</si>
  <si>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</si>
  <si>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</si>
  <si>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</si>
  <si>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</si>
  <si>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</si>
  <si>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</si>
  <si>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</si>
  <si>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</si>
  <si>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</si>
  <si>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</si>
  <si>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</si>
  <si>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</si>
  <si>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</si>
  <si>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</si>
  <si>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</si>
  <si>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</si>
  <si>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</si>
  <si>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</si>
  <si>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</si>
  <si>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</si>
  <si>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</si>
  <si>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</si>
  <si>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</si>
  <si>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</si>
  <si>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</si>
  <si>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</si>
  <si>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</si>
  <si>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</si>
  <si>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</si>
  <si>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</si>
  <si>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</si>
  <si>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</si>
  <si>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</si>
  <si>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</si>
  <si>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</si>
  <si>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</si>
  <si>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</si>
  <si>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</si>
  <si>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</si>
  <si>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</si>
  <si>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</si>
  <si>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</si>
  <si>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</si>
  <si>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</si>
  <si>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</si>
  <si>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</si>
  <si>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</si>
  <si>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</si>
  <si>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</si>
  <si>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</si>
  <si>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</si>
  <si>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</si>
  <si>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</si>
  <si>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</si>
  <si>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</si>
  <si>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</si>
  <si>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</si>
  <si>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</si>
  <si>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</si>
  <si>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</si>
  <si>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</si>
  <si>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</si>
  <si>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</si>
  <si>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</si>
  <si>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</si>
  <si>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</si>
  <si>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</si>
  <si>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</si>
  <si>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</si>
  <si>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</si>
  <si>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</si>
  <si>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</si>
  <si>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</si>
  <si>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</si>
  <si>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</si>
  <si>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</si>
  <si>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</si>
  <si>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</si>
  <si>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</si>
  <si>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</si>
  <si>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</si>
  <si>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</si>
  <si>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</si>
  <si>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</si>
  <si>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</si>
  <si>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</si>
  <si>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</si>
  <si>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</si>
  <si>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</si>
  <si>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</si>
  <si>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</si>
  <si>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</si>
  <si>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</si>
  <si>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</si>
  <si>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</si>
  <si>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</si>
  <si>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</si>
  <si>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</si>
  <si>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</si>
  <si>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</si>
  <si>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</si>
  <si>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</si>
  <si>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</si>
  <si>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</si>
  <si>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</si>
  <si>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</si>
  <si>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</si>
  <si>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</si>
  <si>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</si>
  <si>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</si>
  <si>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</si>
  <si>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</si>
  <si>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</si>
  <si>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</si>
  <si>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</si>
  <si>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</si>
  <si>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</si>
  <si>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</si>
  <si>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</si>
  <si>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</si>
  <si>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</si>
  <si>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</si>
  <si>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</si>
  <si>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</si>
  <si>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</si>
  <si>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</si>
  <si>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</si>
  <si>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</si>
  <si>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</si>
  <si>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</si>
  <si>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</si>
  <si>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</si>
  <si>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</si>
  <si>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</si>
  <si>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</si>
  <si>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</si>
  <si>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</si>
  <si>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</si>
  <si>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</si>
  <si>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</si>
  <si>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</si>
  <si>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</si>
  <si>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</si>
  <si>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</si>
  <si>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</si>
  <si>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</si>
  <si>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</si>
  <si>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</si>
  <si>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</si>
  <si>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</si>
  <si>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</si>
  <si>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</si>
  <si>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</si>
  <si>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</si>
  <si>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</si>
  <si>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</si>
  <si>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</si>
  <si>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</si>
  <si>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</si>
  <si>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</si>
  <si>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</si>
  <si>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</si>
  <si>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</si>
  <si>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</si>
  <si>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</si>
  <si>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</si>
  <si>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</si>
  <si>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</si>
  <si>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</si>
  <si>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</si>
  <si>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</si>
  <si>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</si>
  <si>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</si>
  <si>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</si>
  <si>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</si>
  <si>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</si>
  <si>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</si>
  <si>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</si>
  <si>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</si>
  <si>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</si>
  <si>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</si>
  <si>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</si>
  <si>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</si>
  <si>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</si>
  <si>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</si>
  <si>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</si>
  <si>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</si>
  <si>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</si>
  <si>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</si>
  <si>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</si>
  <si>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</si>
  <si>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</si>
  <si>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</si>
  <si>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</si>
  <si>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</si>
  <si>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</si>
  <si>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</si>
  <si>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</si>
  <si>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</si>
  <si>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</si>
  <si>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</si>
  <si>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</si>
  <si>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</si>
  <si>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</si>
  <si>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</si>
  <si>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</si>
  <si>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</si>
  <si>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</si>
  <si>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</si>
  <si>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</si>
  <si>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</si>
  <si>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</si>
  <si>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</si>
  <si>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</si>
  <si>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</si>
  <si>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</si>
  <si>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</si>
  <si>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</si>
  <si>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</si>
  <si>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</si>
  <si>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</si>
  <si>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</si>
  <si>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</si>
  <si>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</si>
  <si>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</si>
  <si>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</si>
  <si>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</si>
  <si>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</si>
  <si>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</si>
  <si>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</si>
  <si>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</si>
  <si>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</si>
  <si>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</si>
  <si>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</si>
  <si>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</si>
  <si>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</si>
  <si>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</si>
  <si>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</si>
  <si>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</si>
  <si>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</si>
  <si>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</si>
  <si>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</si>
  <si>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</si>
  <si>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</si>
  <si>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</si>
  <si>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</si>
  <si>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</si>
  <si>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</si>
  <si>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</si>
  <si>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</si>
  <si>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</si>
  <si>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</si>
  <si>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</si>
  <si>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</si>
  <si>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</si>
  <si>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</si>
  <si>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</si>
  <si>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</si>
  <si>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</si>
  <si>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</si>
  <si>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</si>
  <si>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</si>
  <si>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</si>
  <si>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</si>
  <si>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</si>
  <si>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</si>
  <si>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</si>
  <si>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</si>
  <si>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</si>
  <si>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</si>
  <si>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</si>
  <si>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</si>
  <si>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</si>
  <si>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</si>
  <si>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</si>
  <si>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</si>
  <si>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</si>
  <si>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</si>
  <si>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</si>
  <si>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</si>
  <si>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</si>
  <si>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</si>
  <si>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</si>
  <si>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</si>
  <si>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</si>
  <si>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</si>
  <si>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</si>
  <si>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</si>
  <si>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</si>
  <si>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</si>
  <si>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</si>
  <si>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</si>
  <si>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</si>
  <si>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</si>
  <si>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</si>
  <si>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</si>
  <si>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</si>
  <si>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</si>
  <si>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</si>
  <si>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</si>
  <si>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</si>
  <si>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</si>
  <si>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</si>
  <si>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</si>
  <si>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</si>
  <si>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</si>
  <si>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</si>
  <si>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</si>
  <si>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</si>
  <si>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</si>
  <si>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</si>
  <si>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</si>
  <si>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</si>
  <si>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</si>
  <si>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</si>
  <si>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</si>
  <si>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</si>
  <si>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</si>
  <si>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</si>
  <si>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</si>
  <si>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</si>
  <si>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</si>
  <si>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</si>
  <si>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</si>
  <si>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</si>
  <si>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</si>
  <si>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</si>
  <si>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</si>
  <si>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</si>
  <si>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</si>
  <si>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</si>
  <si>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</si>
  <si>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</si>
  <si>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</si>
  <si>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</si>
  <si>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</si>
  <si>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</si>
  <si>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</si>
  <si>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</si>
  <si>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</si>
  <si>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</si>
  <si>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</si>
  <si>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</si>
  <si>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</si>
  <si>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</si>
  <si>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</si>
  <si>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</si>
  <si>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</si>
  <si>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</si>
  <si>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</si>
  <si>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</si>
  <si>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</si>
  <si>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</si>
  <si>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</si>
  <si>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</si>
  <si>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</si>
  <si>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</si>
  <si>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</si>
  <si>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</si>
  <si>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</si>
  <si>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</si>
  <si>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</si>
  <si>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</si>
  <si>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</si>
  <si>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</si>
  <si>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</si>
  <si>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</si>
  <si>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</si>
  <si>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</si>
  <si>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</si>
  <si>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</si>
  <si>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</si>
  <si>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</si>
  <si>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</si>
  <si>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</si>
  <si>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</si>
  <si>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</si>
  <si>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</si>
  <si>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</si>
  <si>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</si>
  <si>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</si>
  <si>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</si>
  <si>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</si>
  <si>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</si>
  <si>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</si>
  <si>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</si>
  <si>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</si>
  <si>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</si>
  <si>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</si>
  <si>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</si>
  <si>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</si>
  <si>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</si>
  <si>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</si>
  <si>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</si>
  <si>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</si>
  <si>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</si>
  <si>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</si>
  <si>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</si>
  <si>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</si>
  <si>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</si>
  <si>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</si>
  <si>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</si>
  <si>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</si>
  <si>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</si>
  <si>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</si>
  <si>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</si>
  <si>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</si>
  <si>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</si>
  <si>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</si>
  <si>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</si>
  <si>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</si>
  <si>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</si>
  <si>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</si>
  <si>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</si>
  <si>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</si>
  <si>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</si>
  <si>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</si>
  <si>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</si>
  <si>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</si>
  <si>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</si>
  <si>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</si>
  <si>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</si>
  <si>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</si>
  <si>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</si>
  <si>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</si>
  <si>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</si>
  <si>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</si>
  <si>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</si>
  <si>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</si>
  <si>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</si>
  <si>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</si>
  <si>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</si>
  <si>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</si>
  <si>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</si>
  <si>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</si>
  <si>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</si>
  <si>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</si>
  <si>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</si>
  <si>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</si>
  <si>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</si>
  <si>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</si>
  <si>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</si>
  <si>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</si>
  <si>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</si>
  <si>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</si>
  <si>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</si>
  <si>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</si>
  <si>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</si>
  <si>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</si>
  <si>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</si>
  <si>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</si>
  <si>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</si>
  <si>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</si>
  <si>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</si>
  <si>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</si>
  <si>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</si>
  <si>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</si>
  <si>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</si>
  <si>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</si>
  <si>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</si>
  <si>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</si>
  <si>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</si>
  <si>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</si>
  <si>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</si>
  <si>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</si>
  <si>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</si>
  <si>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</si>
  <si>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</si>
  <si>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</si>
  <si>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</si>
  <si>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</si>
  <si>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</si>
  <si>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</si>
  <si>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</si>
  <si>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</si>
  <si>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</si>
  <si>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</si>
  <si>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</si>
  <si>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</si>
  <si>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</si>
  <si>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</si>
  <si>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</si>
  <si>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</si>
  <si>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</si>
  <si>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</si>
  <si>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</si>
  <si>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</si>
  <si>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</si>
  <si>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</si>
  <si>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</si>
  <si>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</si>
  <si>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</si>
  <si>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</si>
  <si>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</si>
  <si>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</si>
  <si>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</si>
  <si>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</si>
  <si>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</si>
  <si>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</si>
  <si>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</si>
  <si>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</si>
  <si>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</si>
  <si>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</si>
  <si>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</si>
  <si>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</si>
  <si>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</si>
  <si>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</si>
  <si>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</si>
  <si>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</si>
  <si>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</si>
  <si>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</si>
  <si>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</si>
  <si>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</si>
  <si>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</si>
  <si>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</si>
  <si>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</si>
  <si>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</si>
  <si>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</si>
  <si>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</si>
  <si>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</si>
  <si>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</si>
  <si>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</si>
  <si>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</si>
  <si>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</si>
  <si>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</si>
  <si>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</si>
  <si>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</si>
  <si>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</si>
  <si>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</si>
  <si>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</si>
  <si>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</si>
  <si>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</si>
  <si>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</si>
  <si>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</si>
  <si>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</si>
  <si>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</si>
  <si>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</si>
  <si>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</si>
  <si>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</si>
  <si>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</si>
  <si>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</si>
  <si>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</si>
  <si>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</si>
  <si>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</si>
  <si>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</si>
  <si>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</si>
  <si>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</si>
  <si>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</si>
  <si>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</si>
  <si>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</si>
  <si>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</si>
  <si>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</si>
  <si>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</si>
  <si>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</si>
  <si>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</si>
  <si>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</si>
  <si>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</si>
  <si>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</si>
  <si>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</si>
  <si>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</si>
  <si>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</si>
  <si>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</si>
  <si>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</si>
  <si>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</si>
  <si>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</si>
  <si>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</si>
  <si>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</si>
  <si>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</si>
  <si>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</si>
  <si>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</si>
  <si>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</si>
  <si>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</si>
  <si>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</si>
  <si>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</si>
  <si>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</si>
  <si>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</si>
  <si>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</si>
  <si>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</si>
  <si>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</si>
  <si>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</si>
  <si>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</si>
  <si>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</si>
  <si>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</si>
  <si>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</si>
  <si>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</si>
  <si>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</si>
  <si>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</si>
  <si>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</si>
  <si>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</si>
  <si>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</si>
  <si>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</si>
  <si>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</si>
  <si>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</si>
  <si>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</si>
  <si>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</si>
  <si>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</si>
  <si>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</si>
  <si>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</si>
  <si>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</si>
  <si>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</si>
  <si>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</si>
  <si>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</si>
  <si>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</si>
  <si>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</si>
  <si>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</si>
  <si>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</si>
  <si>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</si>
  <si>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</si>
  <si>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</si>
  <si>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</si>
  <si>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</si>
  <si>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</si>
  <si>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</si>
  <si>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</si>
  <si>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</si>
  <si>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</si>
  <si>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</si>
  <si>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</si>
  <si>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</si>
  <si>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</si>
  <si>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</si>
  <si>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</si>
  <si>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</si>
  <si>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</si>
  <si>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</si>
  <si>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</si>
  <si>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</si>
  <si>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</si>
  <si>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</si>
  <si>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</si>
  <si>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</si>
  <si>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</si>
  <si>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</si>
  <si>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</si>
  <si>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</si>
  <si>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</si>
  <si>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</si>
  <si>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</si>
  <si>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</si>
  <si>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</si>
  <si>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</si>
  <si>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</si>
  <si>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</si>
  <si>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</si>
  <si>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</si>
  <si>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</si>
  <si>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</si>
  <si>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</si>
  <si>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</si>
  <si>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</si>
  <si>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</si>
  <si>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</si>
  <si>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</si>
  <si>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</si>
  <si>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</si>
  <si>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</si>
  <si>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</si>
  <si>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</si>
  <si>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</si>
  <si>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</si>
  <si>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</si>
  <si>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</si>
  <si>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</si>
  <si>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</si>
  <si>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</si>
  <si>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</si>
  <si>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</si>
  <si>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</si>
  <si>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</si>
  <si>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</si>
  <si>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</si>
  <si>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</si>
  <si>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</si>
  <si>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</si>
  <si>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</si>
  <si>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</si>
  <si>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</si>
  <si>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</si>
  <si>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</si>
  <si>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</si>
  <si>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</si>
  <si>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</si>
  <si>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</si>
  <si>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</si>
  <si>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</si>
  <si>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</si>
  <si>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</si>
  <si>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</si>
  <si>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</si>
  <si>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</si>
  <si>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</si>
  <si>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</si>
  <si>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</si>
  <si>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</si>
  <si>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</si>
  <si>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</si>
  <si>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</si>
  <si>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</si>
  <si>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</si>
  <si>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</si>
  <si>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</si>
  <si>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</si>
  <si>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</si>
  <si>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</si>
  <si>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</si>
  <si>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</si>
  <si>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</si>
  <si>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</si>
  <si>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</si>
  <si>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</si>
  <si>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</si>
  <si>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</si>
  <si>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</si>
  <si>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</si>
  <si>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</si>
  <si>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</si>
  <si>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</si>
  <si>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</si>
  <si>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</si>
  <si>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</si>
  <si>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</si>
  <si>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</si>
  <si>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</si>
  <si>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</si>
  <si>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</si>
  <si>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</si>
  <si>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</si>
  <si>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</si>
  <si>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</si>
  <si>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</si>
  <si>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</si>
  <si>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</si>
  <si>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</si>
  <si>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</si>
  <si>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</si>
  <si>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</si>
  <si>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</si>
  <si>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</si>
  <si>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</si>
  <si>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</si>
  <si>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</si>
  <si>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</si>
  <si>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</si>
  <si>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</si>
  <si>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</si>
  <si>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</si>
  <si>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</si>
  <si>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</si>
  <si>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</si>
  <si>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</si>
  <si>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</si>
  <si>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</si>
  <si>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</si>
  <si>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</si>
  <si>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</si>
  <si>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</si>
  <si>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</si>
  <si>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</si>
  <si>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</si>
  <si>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</si>
  <si>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</si>
  <si>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</si>
  <si>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</si>
  <si>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</si>
  <si>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</si>
  <si>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</si>
  <si>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</si>
  <si>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</si>
  <si>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</si>
  <si>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</si>
  <si>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</si>
  <si>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</si>
  <si>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</si>
  <si>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</si>
  <si>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</si>
  <si>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</si>
  <si>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</si>
  <si>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</si>
  <si>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</si>
  <si>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</si>
  <si>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</si>
  <si>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</si>
  <si>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</si>
  <si>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</si>
  <si>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</si>
  <si>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</si>
  <si>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</si>
  <si>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</si>
  <si>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</si>
  <si>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</si>
  <si>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</si>
  <si>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</si>
  <si>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</si>
  <si>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</si>
  <si>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</si>
  <si>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</si>
  <si>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</si>
  <si>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</si>
  <si>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</si>
  <si>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</si>
  <si>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</si>
  <si>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</si>
  <si>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</si>
  <si>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</si>
  <si>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</si>
  <si>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</si>
  <si>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</si>
  <si>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</si>
  <si>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</si>
  <si>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</si>
  <si>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</si>
  <si>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</si>
  <si>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</si>
  <si>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</si>
  <si>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</si>
  <si>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</si>
  <si>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</si>
  <si>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</si>
  <si>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</si>
  <si>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</si>
  <si>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</si>
  <si>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</si>
  <si>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</si>
  <si>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</si>
  <si>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</si>
  <si>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</si>
  <si>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</si>
  <si>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</si>
  <si>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</si>
  <si>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</si>
  <si>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</si>
  <si>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</si>
  <si>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</si>
  <si>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</si>
  <si>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</si>
  <si>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</si>
  <si>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</si>
  <si>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</si>
  <si>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</si>
  <si>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</si>
  <si>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</si>
  <si>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</si>
  <si>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</si>
  <si>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</si>
  <si>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</si>
  <si>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</si>
  <si>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</si>
  <si>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</si>
  <si>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</si>
  <si>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</si>
  <si>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</si>
  <si>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</si>
  <si>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</si>
  <si>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</si>
  <si>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</si>
  <si>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</si>
  <si>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</si>
  <si>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</si>
  <si>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</si>
  <si>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</si>
  <si>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</si>
  <si>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</si>
  <si>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</si>
  <si>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</si>
  <si>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</si>
  <si>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</si>
  <si>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</si>
  <si>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</si>
  <si>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</si>
  <si>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</si>
  <si>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</si>
  <si>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</si>
  <si>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</si>
  <si>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</si>
  <si>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</si>
  <si>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</si>
  <si>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</si>
  <si>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</si>
  <si>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</si>
  <si>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</si>
  <si>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</si>
  <si>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</si>
  <si>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</si>
  <si>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</si>
  <si>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</si>
  <si>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</si>
  <si>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</si>
  <si>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</si>
  <si>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</si>
  <si>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</si>
  <si>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</si>
  <si>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</si>
  <si>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</si>
  <si>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</si>
  <si>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</si>
  <si>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</si>
  <si>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</si>
  <si>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</si>
  <si>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</si>
  <si>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</si>
  <si>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</si>
  <si>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</si>
  <si>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</si>
  <si>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</si>
  <si>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</si>
  <si>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</si>
  <si>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</si>
  <si>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</si>
  <si>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</si>
  <si>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</si>
  <si>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</si>
  <si>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</si>
  <si>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</si>
  <si>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</si>
  <si>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</si>
  <si>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</si>
  <si>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</si>
  <si>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</si>
  <si>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</si>
  <si>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</si>
  <si>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</si>
  <si>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</si>
  <si>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</si>
  <si>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</si>
  <si>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</si>
  <si>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</si>
  <si>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</si>
  <si>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</si>
  <si>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</si>
  <si>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</si>
  <si>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</si>
  <si>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</si>
  <si>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</si>
  <si>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</si>
  <si>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</si>
  <si>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</si>
  <si>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</si>
  <si>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</si>
  <si>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</si>
  <si>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</si>
  <si>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</si>
  <si>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</si>
  <si>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</si>
  <si>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</si>
  <si>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</si>
  <si>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</si>
  <si>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</si>
  <si>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</si>
  <si>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</si>
  <si>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</si>
  <si>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</si>
  <si>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</si>
  <si>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</si>
  <si>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</si>
  <si>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</si>
  <si>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</si>
  <si>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</si>
  <si>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</si>
  <si>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</si>
  <si>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</si>
  <si>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</si>
  <si>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</si>
  <si>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</si>
  <si>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</si>
  <si>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</si>
  <si>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</si>
  <si>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</si>
  <si>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</si>
  <si>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</si>
  <si>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</si>
  <si>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</si>
  <si>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</si>
  <si>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</si>
  <si>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</si>
  <si>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</si>
  <si>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</si>
  <si>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</si>
  <si>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</si>
  <si>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</si>
  <si>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</si>
  <si>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</si>
  <si>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</si>
  <si>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</si>
  <si>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</si>
  <si>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</si>
  <si>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</si>
  <si>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</si>
  <si>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</si>
  <si>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</si>
  <si>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</si>
  <si>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</si>
  <si>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</si>
  <si>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</si>
  <si>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</si>
  <si>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</si>
  <si>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</si>
  <si>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</si>
  <si>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</si>
  <si>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</si>
  <si>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</si>
  <si>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</si>
  <si>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</si>
  <si>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</si>
  <si>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</si>
  <si>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</si>
  <si>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</si>
  <si>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</si>
  <si>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</si>
  <si>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</si>
  <si>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</si>
  <si>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</si>
  <si>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</si>
  <si>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</si>
  <si>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</si>
  <si>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</si>
  <si>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</si>
  <si>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</si>
  <si>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</si>
  <si>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</si>
  <si>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</si>
  <si>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</si>
  <si>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</si>
  <si>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</si>
  <si>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</si>
  <si>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</si>
  <si>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</si>
  <si>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</si>
  <si>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</si>
  <si>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</si>
  <si>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</si>
  <si>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</si>
  <si>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</si>
  <si>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</si>
  <si>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</si>
  <si>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</si>
  <si>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</si>
  <si>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</si>
  <si>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</si>
  <si>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</si>
  <si>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</si>
  <si>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</si>
  <si>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</si>
  <si>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</si>
  <si>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</si>
  <si>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</si>
  <si>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</si>
  <si>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</si>
  <si>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</si>
  <si>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</si>
  <si>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</si>
  <si>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</si>
  <si>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</si>
  <si>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</si>
  <si>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</si>
  <si>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</si>
  <si>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</si>
  <si>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</si>
  <si>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</si>
  <si>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</si>
  <si>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</si>
  <si>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</si>
  <si>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</si>
  <si>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</si>
  <si>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</si>
  <si>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</si>
  <si>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</si>
  <si>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</si>
  <si>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</si>
  <si>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</si>
  <si>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</si>
  <si>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</si>
  <si>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</si>
  <si>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</si>
  <si>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</si>
  <si>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</si>
  <si>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</si>
  <si>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</si>
  <si>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</si>
  <si>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</si>
  <si>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</si>
  <si>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</si>
  <si>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</si>
  <si>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</si>
  <si>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</si>
  <si>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</si>
  <si>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</si>
  <si>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</si>
  <si>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</si>
  <si>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</si>
  <si>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</si>
  <si>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</si>
  <si>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</si>
  <si>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</si>
  <si>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</si>
  <si>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</si>
  <si>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</si>
  <si>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</si>
  <si>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</si>
  <si>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</si>
  <si>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</si>
  <si>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</si>
  <si>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</si>
  <si>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</si>
  <si>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</si>
  <si>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</si>
  <si>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</si>
  <si>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</si>
  <si>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</si>
  <si>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</si>
  <si>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</si>
  <si>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</si>
  <si>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</si>
  <si>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</si>
  <si>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</si>
  <si>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</si>
  <si>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</si>
  <si>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</si>
  <si>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</si>
  <si>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</si>
  <si>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</si>
  <si>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</si>
  <si>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</si>
  <si>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</si>
  <si>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</si>
  <si>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</si>
  <si>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</si>
  <si>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</si>
  <si>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</si>
  <si>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</si>
  <si>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</si>
  <si>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</si>
  <si>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</si>
  <si>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</si>
  <si>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</si>
  <si>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</si>
  <si>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</si>
  <si>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</si>
  <si>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</si>
  <si>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</si>
  <si>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</si>
  <si>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</si>
  <si>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</si>
  <si>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</si>
  <si>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</si>
  <si>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</si>
  <si>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</si>
  <si>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</si>
  <si>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</si>
  <si>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</si>
  <si>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</si>
  <si>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</si>
  <si>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</si>
  <si>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</si>
  <si>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</si>
  <si>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</si>
  <si>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</si>
  <si>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</si>
  <si>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</si>
  <si>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</si>
  <si>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</si>
  <si>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</si>
  <si>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</si>
  <si>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</si>
  <si>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</si>
  <si>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</si>
  <si>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</si>
  <si>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</si>
  <si>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</si>
  <si>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</si>
  <si>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</si>
  <si>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</si>
  <si>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</si>
  <si>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</si>
  <si>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</si>
  <si>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</si>
  <si>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</si>
  <si>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</si>
  <si>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</si>
  <si>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</si>
  <si>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</si>
  <si>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</si>
  <si>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</si>
  <si>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</si>
  <si>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</si>
  <si>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</si>
  <si>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</si>
  <si>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</si>
  <si>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</si>
  <si>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</si>
  <si>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</si>
  <si>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</si>
  <si>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</si>
  <si>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</si>
  <si>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</si>
  <si>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</si>
  <si>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</si>
  <si>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</si>
  <si>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</si>
  <si>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</si>
  <si>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</si>
  <si>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</si>
  <si>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</si>
  <si>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</si>
  <si>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</si>
  <si>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</si>
  <si>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</si>
  <si>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</si>
  <si>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</si>
  <si>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</si>
  <si>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</si>
  <si>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</si>
  <si>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</si>
  <si>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</si>
  <si>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</si>
  <si>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</si>
  <si>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</si>
  <si>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</si>
  <si>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</si>
  <si>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</si>
  <si>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</si>
  <si>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</si>
  <si>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</si>
  <si>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</si>
  <si>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</si>
  <si>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</si>
  <si>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</si>
  <si>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</si>
  <si>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</si>
  <si>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</si>
  <si>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</si>
  <si>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</si>
  <si>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</si>
  <si>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</si>
  <si>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</si>
  <si>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</si>
  <si>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</si>
  <si>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</si>
  <si>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</si>
  <si>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</si>
  <si>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</si>
  <si>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</si>
  <si>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</si>
  <si>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</si>
  <si>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</si>
  <si>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</si>
  <si>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</si>
  <si>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</si>
  <si>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</si>
  <si>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</si>
  <si>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</si>
  <si>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</si>
  <si>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</si>
  <si>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</si>
  <si>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</si>
  <si>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</si>
  <si>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</si>
  <si>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</si>
  <si>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</si>
  <si>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</si>
  <si>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</si>
  <si>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</si>
  <si>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</si>
  <si>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</si>
  <si>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</si>
  <si>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</si>
  <si>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</si>
  <si>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</si>
  <si>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</si>
  <si>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</si>
  <si>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</si>
  <si>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</si>
  <si>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</si>
  <si>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</si>
  <si>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</si>
  <si>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</si>
  <si>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</si>
  <si>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</si>
  <si>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</si>
  <si>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</si>
  <si>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</si>
  <si>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</si>
  <si>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</si>
  <si>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</si>
  <si>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</si>
  <si>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</si>
  <si>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</si>
  <si>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</si>
  <si>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</si>
  <si>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</si>
  <si>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</si>
  <si>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</si>
  <si>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</si>
  <si>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</si>
  <si>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</si>
  <si>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</si>
  <si>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</si>
  <si>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</si>
  <si>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</si>
  <si>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</si>
  <si>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</si>
  <si>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</si>
  <si>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</si>
  <si>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</si>
  <si>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</si>
  <si>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</si>
  <si>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</si>
  <si>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</si>
  <si>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</si>
  <si>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</si>
  <si>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</si>
  <si>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</si>
  <si>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</si>
  <si>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</si>
  <si>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</si>
  <si>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</si>
  <si>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</si>
  <si>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</si>
  <si>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</si>
  <si>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</si>
  <si>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</si>
  <si>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</si>
  <si>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</si>
  <si>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</si>
  <si>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</si>
  <si>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</si>
  <si>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</si>
  <si>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</si>
  <si>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</si>
  <si>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</si>
  <si>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</si>
  <si>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</si>
  <si>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</si>
  <si>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</si>
  <si>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</si>
  <si>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</si>
  <si>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</si>
  <si>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</si>
  <si>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</si>
  <si>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</si>
  <si>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</si>
  <si>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</si>
  <si>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</si>
  <si>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</si>
  <si>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</si>
  <si>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</si>
  <si>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</si>
  <si>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</si>
  <si>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</si>
  <si>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</si>
  <si>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</si>
  <si>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</si>
  <si>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</si>
  <si>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</si>
  <si>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</si>
  <si>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</si>
  <si>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</si>
  <si>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</si>
  <si>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</si>
  <si>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</si>
  <si>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</si>
  <si>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</si>
  <si>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</si>
  <si>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</si>
  <si>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</si>
  <si>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</si>
  <si>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</si>
  <si>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</si>
  <si>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</si>
  <si>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</si>
  <si>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</si>
  <si>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</si>
  <si>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</si>
  <si>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</si>
  <si>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</si>
  <si>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</si>
  <si>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</si>
  <si>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</si>
  <si>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</si>
  <si>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</si>
  <si>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</si>
  <si>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</si>
  <si>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</si>
  <si>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</si>
  <si>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</si>
  <si>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</si>
  <si>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</si>
  <si>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</si>
  <si>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</si>
  <si>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</si>
  <si>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</si>
  <si>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</si>
  <si>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</si>
  <si>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</si>
  <si>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</si>
  <si>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</si>
  <si>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</si>
  <si>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</si>
  <si>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</si>
  <si>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</si>
  <si>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</si>
  <si>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</si>
  <si>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</si>
  <si>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</si>
  <si>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</si>
  <si>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</si>
  <si>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</si>
  <si>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</si>
  <si>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</si>
  <si>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</si>
  <si>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</si>
  <si>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</si>
  <si>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</si>
  <si>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</si>
  <si>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</si>
  <si>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</si>
  <si>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</si>
  <si>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</si>
  <si>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</si>
  <si>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</si>
  <si>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</si>
  <si>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</si>
  <si>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</si>
  <si>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</si>
  <si>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</si>
  <si>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</si>
  <si>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</si>
  <si>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</si>
  <si>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</si>
  <si>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</si>
  <si>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</si>
  <si>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</si>
  <si>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</si>
  <si>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</si>
  <si>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</si>
  <si>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</si>
  <si>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</si>
  <si>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</si>
  <si>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</si>
  <si>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</si>
  <si>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</si>
  <si>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</si>
  <si>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</si>
  <si>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</si>
  <si>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</si>
  <si>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</si>
  <si>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</si>
  <si>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</si>
  <si>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</si>
  <si>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</si>
  <si>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</si>
  <si>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</si>
  <si>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</si>
  <si>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</si>
  <si>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</si>
  <si>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</si>
  <si>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</si>
  <si>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</si>
  <si>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</si>
  <si>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</si>
  <si>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</si>
  <si>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</si>
  <si>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</si>
  <si>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</si>
  <si>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</si>
  <si>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</si>
  <si>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</si>
  <si>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</si>
  <si>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</si>
  <si>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</si>
  <si>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</si>
  <si>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</si>
  <si>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</si>
  <si>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</si>
  <si>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</si>
  <si>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</si>
  <si>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</si>
  <si>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</si>
  <si>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</si>
  <si>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</si>
  <si>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</si>
  <si>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</si>
  <si>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</si>
  <si>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</si>
  <si>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</si>
  <si>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</si>
  <si>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</si>
  <si>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</si>
  <si>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</si>
  <si>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</si>
  <si>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</si>
  <si>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</si>
  <si>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</si>
  <si>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</si>
  <si>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</si>
  <si>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</si>
  <si>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</si>
  <si>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</si>
  <si>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</si>
  <si>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</si>
  <si>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</si>
  <si>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</si>
  <si>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</si>
  <si>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</si>
  <si>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</si>
  <si>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</si>
  <si>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</si>
  <si>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</si>
  <si>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</si>
  <si>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</si>
  <si>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</si>
  <si>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</si>
  <si>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</si>
  <si>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</si>
  <si>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</si>
  <si>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</si>
  <si>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</si>
  <si>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</si>
  <si>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</si>
  <si>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</si>
  <si>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</si>
  <si>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</si>
  <si>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</si>
  <si>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</si>
  <si>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</si>
  <si>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</si>
  <si>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</si>
  <si>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</si>
  <si>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</si>
  <si>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</si>
  <si>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</si>
  <si>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</si>
  <si>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</si>
  <si>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</si>
  <si>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</si>
  <si>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</si>
  <si>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</si>
  <si>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</si>
  <si>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</si>
  <si>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</si>
  <si>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</si>
  <si>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</si>
  <si>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</si>
  <si>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</si>
  <si>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</si>
  <si>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</si>
  <si>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</si>
  <si>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</si>
  <si>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</si>
  <si>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</si>
  <si>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</si>
  <si>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</si>
  <si>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</si>
  <si>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</si>
  <si>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</si>
  <si>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</si>
  <si>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</si>
  <si>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</si>
  <si>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</si>
  <si>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</si>
  <si>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</si>
  <si>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</si>
  <si>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</si>
  <si>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</si>
  <si>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</si>
  <si>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</si>
  <si>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</si>
  <si>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</si>
  <si>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</si>
  <si>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</si>
  <si>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</si>
  <si>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</si>
  <si>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</si>
  <si>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</si>
  <si>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</si>
  <si>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</si>
  <si>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</si>
  <si>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</si>
  <si>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</si>
  <si>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</si>
  <si>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</si>
  <si>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</si>
  <si>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</si>
  <si>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</si>
  <si>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</si>
  <si>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</si>
  <si>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</si>
  <si>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</si>
  <si>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</si>
  <si>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</si>
  <si>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</si>
  <si>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</si>
  <si>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</si>
  <si>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</si>
  <si>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</si>
  <si>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</si>
  <si>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</si>
  <si>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</si>
  <si>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</si>
  <si>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</si>
  <si>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</si>
  <si>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</si>
  <si>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</si>
  <si>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</si>
  <si>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</si>
  <si>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</si>
  <si>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</si>
  <si>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</si>
  <si>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</si>
  <si>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</si>
  <si>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</si>
  <si>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</si>
  <si>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</si>
  <si>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</si>
  <si>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</si>
  <si>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</si>
  <si>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</si>
  <si>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</si>
  <si>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</si>
  <si>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</si>
  <si>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</si>
  <si>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</si>
  <si>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</si>
  <si>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</si>
  <si>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</si>
  <si>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</si>
  <si>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</si>
  <si>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</si>
  <si>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</si>
  <si>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</si>
  <si>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</si>
  <si>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</si>
  <si>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</si>
  <si>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</si>
  <si>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</si>
  <si>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</si>
  <si>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</si>
  <si>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</si>
  <si>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</si>
  <si>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</si>
  <si>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</si>
  <si>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</si>
  <si>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</si>
  <si>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</si>
  <si>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</si>
  <si>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</si>
  <si>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</si>
  <si>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</si>
  <si>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</si>
  <si>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</si>
  <si>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</si>
  <si>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</si>
  <si>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</si>
  <si>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</si>
  <si>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</si>
  <si>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</si>
  <si>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</si>
  <si>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</si>
  <si>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</si>
  <si>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</si>
  <si>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</si>
  <si>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</si>
  <si>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</si>
  <si>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</si>
  <si>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</si>
  <si>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</si>
  <si>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</si>
  <si>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</si>
  <si>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</si>
  <si>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</si>
  <si>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</si>
  <si>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</si>
  <si>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</si>
  <si>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</si>
  <si>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</si>
  <si>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</si>
  <si>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</si>
  <si>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</si>
  <si>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</si>
  <si>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</si>
  <si>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</si>
  <si>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</si>
  <si>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</si>
  <si>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</si>
  <si>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</si>
  <si>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</si>
  <si>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</si>
  <si>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</si>
  <si>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</si>
  <si>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</si>
  <si>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</si>
  <si>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</si>
  <si>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</si>
  <si>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</si>
  <si>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</si>
  <si>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</si>
  <si>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</si>
  <si>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</si>
  <si>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</si>
  <si>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</si>
  <si>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</si>
  <si>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</si>
  <si>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</si>
  <si>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</si>
  <si>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</si>
  <si>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</si>
  <si>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</si>
  <si>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</si>
  <si>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</si>
  <si>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</si>
  <si>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</si>
  <si>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</si>
  <si>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</si>
  <si>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</si>
  <si>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</si>
  <si>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</si>
  <si>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</si>
  <si>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</si>
  <si>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</si>
  <si>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</si>
  <si>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</si>
  <si>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</si>
  <si>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</si>
  <si>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</si>
  <si>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</si>
  <si>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</si>
  <si>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</si>
  <si>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</si>
  <si>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</si>
  <si>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</si>
  <si>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</si>
  <si>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</si>
  <si>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</si>
  <si>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</si>
  <si>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</si>
  <si>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</si>
  <si>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</si>
  <si>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</si>
  <si>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</si>
  <si>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</si>
  <si>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</si>
  <si>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</si>
  <si>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</si>
  <si>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</si>
  <si>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</si>
  <si>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</si>
  <si>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</si>
  <si>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</si>
  <si>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</si>
  <si>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</si>
  <si>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</si>
  <si>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</si>
  <si>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</si>
  <si>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</si>
  <si>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</si>
  <si>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</si>
  <si>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</si>
  <si>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</si>
  <si>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</si>
  <si>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</si>
  <si>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</si>
  <si>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</si>
  <si>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</si>
  <si>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</si>
  <si>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</si>
  <si>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</si>
  <si>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</si>
  <si>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</si>
  <si>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</si>
  <si>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</si>
  <si>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</si>
  <si>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</si>
  <si>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</si>
  <si>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</si>
  <si>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</si>
  <si>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</si>
  <si>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</si>
  <si>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</si>
  <si>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</si>
  <si>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</si>
  <si>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</si>
  <si>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</si>
  <si>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</si>
  <si>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</si>
  <si>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</si>
  <si>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</si>
  <si>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</si>
  <si>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</si>
  <si>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</si>
  <si>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</si>
  <si>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</si>
  <si>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</si>
  <si>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</si>
  <si>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</si>
  <si>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</si>
  <si>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</si>
  <si>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</si>
  <si>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</si>
  <si>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</si>
  <si>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</si>
  <si>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</si>
  <si>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</si>
  <si>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</si>
  <si>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</si>
  <si>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</si>
  <si>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</si>
  <si>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</si>
  <si>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</si>
  <si>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</si>
  <si>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</si>
  <si>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</si>
  <si>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</si>
  <si>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</si>
  <si>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</si>
  <si>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</si>
  <si>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</si>
  <si>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</si>
  <si>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</si>
  <si>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</si>
  <si>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</si>
  <si>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</si>
  <si>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</si>
  <si>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</si>
  <si>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</si>
  <si>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</si>
  <si>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</si>
  <si>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</si>
  <si>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</si>
  <si>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</si>
  <si>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</si>
  <si>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</si>
  <si>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</si>
  <si>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</si>
  <si>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</si>
  <si>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</si>
  <si>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</si>
  <si>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</si>
  <si>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</si>
  <si>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</si>
  <si>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</si>
  <si>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</si>
  <si>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</si>
  <si>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</si>
  <si>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</si>
  <si>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</si>
  <si>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</si>
  <si>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</si>
  <si>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</si>
  <si>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</si>
  <si>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</si>
  <si>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</si>
  <si>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</si>
  <si>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</si>
  <si>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</si>
  <si>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</si>
  <si>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</si>
  <si>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</si>
  <si>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</si>
  <si>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</si>
  <si>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</si>
  <si>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</si>
  <si>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</si>
  <si>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</si>
  <si>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</si>
  <si>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</si>
  <si>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</si>
  <si>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</si>
  <si>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</si>
  <si>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</si>
  <si>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</si>
  <si>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</si>
  <si>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</si>
  <si>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</si>
  <si>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</si>
  <si>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</si>
  <si>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</si>
  <si>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</si>
  <si>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</si>
  <si>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</si>
  <si>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</si>
  <si>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</si>
  <si>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</si>
  <si>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</si>
  <si>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</si>
  <si>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</si>
  <si>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</si>
  <si>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</si>
  <si>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</si>
  <si>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</si>
  <si>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</si>
  <si>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</si>
  <si>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</si>
  <si>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</si>
  <si>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</si>
  <si>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</si>
  <si>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</si>
  <si>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</si>
  <si>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</si>
  <si>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</si>
  <si>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</si>
  <si>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</si>
  <si>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</si>
  <si>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</si>
  <si>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</si>
  <si>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</si>
  <si>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</si>
  <si>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</si>
  <si>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</si>
  <si>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</si>
  <si>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</si>
  <si>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</si>
  <si>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</si>
  <si>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</si>
  <si>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</si>
  <si>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</si>
  <si>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</si>
  <si>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</si>
  <si>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</si>
  <si>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</si>
  <si>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</si>
  <si>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</si>
  <si>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</si>
  <si>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</si>
  <si>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</si>
  <si>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</si>
  <si>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</si>
  <si>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</si>
  <si>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</si>
  <si>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</si>
  <si>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</si>
  <si>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</si>
  <si>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</si>
  <si>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</si>
  <si>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</si>
  <si>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</si>
  <si>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</si>
  <si>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</si>
  <si>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</si>
  <si>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</si>
  <si>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</si>
  <si>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</si>
  <si>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</si>
  <si>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</si>
  <si>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</si>
  <si>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</si>
  <si>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</si>
  <si>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</si>
  <si>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</si>
  <si>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</si>
  <si>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</si>
  <si>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</si>
  <si>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</si>
  <si>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</si>
  <si>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</si>
  <si>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</si>
  <si>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</si>
  <si>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</si>
  <si>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</si>
  <si>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</si>
  <si>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</si>
  <si>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</si>
  <si>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</si>
  <si>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</si>
  <si>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</si>
  <si>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</si>
  <si>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</si>
  <si>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</si>
  <si>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</si>
  <si>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</si>
  <si>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</si>
  <si>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</si>
  <si>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</si>
  <si>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</si>
  <si>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</si>
  <si>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</si>
  <si>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</si>
  <si>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</si>
  <si>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</si>
  <si>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</si>
  <si>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</si>
  <si>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</si>
  <si>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</si>
  <si>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</si>
  <si>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</si>
  <si>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</si>
  <si>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</si>
  <si>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</si>
  <si>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</si>
  <si>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</si>
  <si>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</si>
  <si>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</si>
  <si>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</si>
  <si>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</si>
  <si>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</si>
  <si>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</si>
  <si>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</si>
  <si>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</si>
  <si>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</si>
  <si>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</si>
  <si>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</si>
  <si>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</si>
  <si>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</si>
  <si>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</si>
  <si>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</si>
  <si>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</si>
  <si>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</si>
  <si>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</si>
  <si>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</si>
  <si>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</si>
  <si>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</si>
  <si>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</si>
  <si>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</si>
  <si>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</si>
  <si>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</si>
  <si>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</si>
  <si>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</si>
  <si>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</si>
  <si>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</si>
  <si>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</si>
  <si>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</si>
  <si>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</si>
  <si>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</si>
  <si>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</si>
  <si>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</si>
  <si>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</si>
  <si>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</si>
  <si>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</si>
  <si>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</si>
  <si>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</si>
  <si>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</si>
  <si>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</si>
  <si>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</si>
  <si>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</si>
  <si>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</si>
  <si>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</si>
  <si>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</si>
  <si>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</si>
  <si>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</si>
  <si>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</si>
  <si>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</si>
  <si>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</si>
  <si>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</si>
  <si>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</si>
  <si>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</si>
  <si>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</si>
  <si>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</si>
  <si>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</si>
  <si>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</si>
  <si>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</si>
  <si>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</si>
  <si>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</si>
  <si>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</si>
  <si>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</si>
  <si>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</si>
  <si>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</si>
  <si>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</si>
  <si>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</si>
  <si>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</si>
  <si>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</si>
  <si>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</si>
  <si>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</si>
  <si>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</si>
  <si>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</si>
  <si>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</si>
  <si>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</si>
  <si>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</si>
  <si>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</si>
  <si>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</si>
  <si>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</si>
  <si>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</si>
  <si>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</si>
  <si>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</si>
  <si>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</si>
  <si>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</si>
  <si>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</si>
  <si>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</si>
  <si>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</si>
  <si>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</si>
  <si>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</si>
  <si>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</si>
  <si>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</si>
  <si>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</si>
  <si>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</si>
  <si>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</si>
  <si>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</si>
  <si>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</si>
  <si>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</si>
  <si>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</si>
  <si>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</si>
  <si>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</si>
  <si>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</si>
  <si>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</si>
  <si>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</si>
  <si>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</si>
  <si>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</si>
  <si>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</si>
  <si>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</si>
  <si>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</si>
  <si>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</si>
  <si>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</si>
  <si>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</si>
  <si>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</si>
  <si>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</si>
  <si>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</si>
  <si>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</si>
  <si>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</si>
  <si>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</si>
  <si>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</si>
  <si>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</si>
  <si>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</si>
  <si>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</si>
  <si>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</si>
  <si>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</si>
  <si>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</si>
  <si>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</si>
  <si>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</si>
  <si>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</si>
  <si>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</si>
  <si>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</si>
  <si>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</si>
  <si>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</si>
  <si>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</si>
  <si>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</si>
  <si>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</si>
  <si>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</si>
  <si>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</si>
  <si>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</si>
  <si>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</si>
  <si>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</si>
  <si>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</si>
  <si>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</si>
  <si>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</si>
  <si>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</si>
  <si>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</si>
  <si>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</si>
  <si>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</si>
  <si>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</si>
  <si>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</si>
  <si>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</si>
  <si>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</si>
  <si>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</si>
  <si>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</si>
  <si>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</si>
  <si>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</si>
  <si>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</si>
  <si>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</si>
  <si>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</si>
  <si>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</si>
  <si>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</si>
  <si>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</si>
  <si>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</si>
  <si>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</si>
  <si>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</si>
  <si>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</si>
  <si>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</si>
  <si>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</si>
  <si>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</si>
  <si>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</si>
  <si>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</si>
  <si>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</si>
  <si>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</si>
  <si>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</si>
  <si>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</si>
  <si>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</si>
  <si>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</si>
  <si>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</si>
  <si>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</si>
  <si>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</si>
  <si>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</si>
  <si>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</si>
  <si>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</si>
  <si>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</si>
  <si>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</si>
  <si>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</si>
  <si>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</si>
  <si>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</si>
  <si>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</si>
  <si>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</si>
  <si>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</si>
  <si>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</si>
  <si>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</si>
  <si>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</si>
  <si>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</si>
  <si>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</si>
  <si>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</si>
  <si>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</si>
  <si>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</si>
  <si>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</si>
  <si>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</si>
  <si>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</si>
  <si>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</si>
  <si>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</si>
  <si>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</si>
  <si>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</si>
  <si>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</si>
  <si>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</si>
  <si>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</si>
  <si>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</si>
  <si>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</si>
  <si>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</si>
  <si>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</si>
  <si>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</si>
  <si>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</si>
  <si>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</si>
  <si>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</si>
  <si>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</si>
  <si>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</si>
  <si>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</si>
  <si>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</si>
  <si>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</si>
  <si>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</si>
  <si>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</si>
  <si>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</si>
  <si>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</si>
  <si>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</si>
  <si>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</si>
  <si>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</si>
  <si>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</si>
  <si>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</si>
  <si>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</si>
  <si>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</si>
  <si>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</si>
  <si>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</si>
  <si>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</si>
  <si>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</si>
  <si>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</si>
  <si>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</si>
  <si>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</si>
  <si>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</si>
  <si>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</si>
  <si>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</si>
  <si>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</si>
  <si>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</si>
  <si>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</si>
  <si>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</si>
  <si>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</si>
  <si>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</si>
  <si>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</si>
  <si>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</si>
  <si>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</si>
  <si>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</si>
  <si>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</si>
  <si>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</si>
  <si>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</si>
  <si>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</si>
  <si>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</si>
  <si>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</si>
  <si>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</si>
  <si>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</si>
  <si>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</si>
  <si>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</si>
  <si>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</si>
  <si>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</si>
  <si>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</si>
  <si>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</si>
  <si>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</si>
  <si>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</si>
  <si>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</si>
  <si>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</si>
  <si>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</si>
  <si>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</si>
  <si>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</si>
  <si>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</si>
  <si>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</si>
  <si>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</si>
  <si>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</si>
  <si>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</si>
  <si>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</si>
  <si>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</si>
  <si>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</si>
  <si>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</si>
  <si>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</si>
  <si>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</si>
  <si>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</si>
  <si>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</si>
  <si>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</si>
  <si>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</si>
  <si>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</si>
  <si>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</si>
  <si>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</si>
  <si>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</si>
  <si>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</si>
  <si>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</si>
  <si>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</si>
  <si>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</si>
  <si>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</si>
  <si>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</si>
  <si>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</si>
  <si>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</si>
  <si>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</si>
  <si>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</si>
  <si>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</si>
  <si>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</si>
  <si>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</si>
  <si>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</si>
  <si>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</si>
  <si>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</si>
  <si>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</si>
  <si>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</si>
  <si>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</si>
  <si>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</si>
  <si>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</si>
  <si>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</si>
  <si>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</si>
  <si>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</si>
  <si>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</si>
  <si>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</si>
  <si>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</si>
  <si>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</si>
  <si>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</si>
  <si>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</si>
  <si>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</si>
  <si>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</si>
  <si>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</si>
  <si>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</si>
  <si>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</si>
  <si>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</si>
  <si>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</si>
  <si>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</si>
  <si>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</si>
  <si>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</si>
  <si>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</si>
  <si>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</si>
  <si>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</si>
  <si>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</si>
  <si>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</si>
  <si>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</si>
  <si>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</si>
  <si>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</si>
  <si>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</si>
  <si>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</si>
  <si>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</si>
  <si>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</si>
  <si>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</si>
  <si>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</si>
  <si>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</si>
  <si>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</si>
  <si>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</si>
  <si>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</si>
  <si>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</si>
  <si>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</si>
  <si>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</si>
  <si>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</si>
  <si>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</si>
  <si>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</si>
  <si>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</si>
  <si>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</si>
  <si>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</si>
  <si>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</si>
  <si>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</si>
  <si>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</si>
  <si>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</si>
  <si>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</si>
  <si>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</si>
  <si>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</si>
  <si>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</si>
  <si>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</si>
  <si>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</si>
  <si>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</si>
  <si>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</si>
  <si>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</si>
  <si>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</si>
  <si>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</si>
  <si>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</si>
  <si>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</si>
  <si>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</si>
  <si>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</si>
  <si>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</si>
  <si>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</si>
  <si>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</si>
  <si>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</si>
  <si>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</si>
  <si>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</si>
  <si>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</si>
  <si>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</si>
  <si>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</si>
  <si>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</si>
  <si>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</si>
  <si>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</si>
  <si>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</si>
  <si>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</si>
  <si>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</si>
  <si>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</si>
  <si>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</si>
  <si>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</si>
  <si>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</si>
  <si>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</si>
  <si>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</si>
  <si>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</si>
  <si>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</si>
  <si>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</si>
  <si>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</si>
  <si>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</si>
  <si>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</si>
  <si>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</si>
  <si>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</si>
  <si>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</si>
  <si>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</si>
  <si>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</si>
  <si>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</si>
  <si>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</si>
  <si>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</si>
  <si>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</si>
  <si>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</si>
  <si>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</si>
  <si>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</si>
  <si>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</si>
  <si>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</si>
  <si>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</si>
  <si>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</si>
  <si>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</si>
  <si>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</si>
  <si>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</si>
  <si>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</si>
  <si>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</si>
  <si>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</si>
  <si>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</si>
  <si>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</si>
  <si>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</si>
  <si>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</si>
  <si>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</si>
  <si>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</si>
  <si>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</si>
  <si>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</si>
  <si>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</si>
  <si>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</si>
  <si>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</si>
  <si>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</si>
  <si>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</si>
  <si>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</si>
  <si>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</si>
  <si>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</si>
  <si>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</si>
  <si>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</si>
  <si>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</si>
  <si>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</si>
  <si>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</si>
  <si>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</si>
  <si>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</si>
  <si>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</si>
  <si>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</si>
  <si>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</si>
  <si>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</si>
  <si>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</si>
  <si>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</si>
  <si>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</si>
  <si>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</si>
  <si>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</si>
  <si>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</si>
  <si>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</si>
  <si>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</si>
  <si>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</si>
  <si>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</si>
  <si>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</si>
  <si>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</si>
  <si>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</si>
  <si>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</si>
  <si>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</si>
  <si>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</si>
  <si>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</si>
  <si>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</si>
  <si>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</si>
  <si>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</si>
  <si>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</si>
  <si>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</si>
  <si>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</si>
  <si>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</si>
  <si>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</si>
  <si>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</si>
  <si>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</si>
  <si>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</si>
  <si>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</si>
  <si>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</si>
  <si>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</si>
  <si>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</si>
  <si>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</si>
  <si>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</si>
  <si>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</si>
  <si>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</si>
  <si>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</si>
  <si>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</si>
  <si>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</si>
  <si>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</si>
  <si>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</si>
  <si>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</si>
  <si>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</si>
  <si>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</si>
  <si>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</si>
  <si>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</si>
  <si>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</si>
  <si>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</si>
  <si>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</si>
  <si>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</si>
  <si>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</si>
  <si>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</si>
  <si>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</si>
  <si>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</si>
  <si>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</si>
  <si>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</si>
  <si>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</si>
  <si>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</si>
  <si>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</si>
  <si>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</si>
  <si>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</si>
  <si>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</si>
  <si>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</si>
  <si>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</si>
  <si>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</si>
  <si>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</si>
  <si>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</si>
  <si>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</si>
  <si>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</si>
  <si>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</si>
  <si>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</si>
  <si>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</si>
  <si>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</si>
  <si>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</si>
  <si>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</si>
  <si>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</si>
  <si>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</si>
  <si>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</si>
  <si>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</si>
  <si>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</si>
  <si>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</si>
  <si>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</si>
  <si>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</si>
  <si>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</si>
  <si>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</si>
  <si>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</si>
  <si>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</si>
  <si>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</si>
  <si>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</si>
  <si>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</si>
  <si>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</si>
  <si>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</si>
  <si>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</si>
  <si>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</si>
  <si>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</si>
  <si>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</si>
  <si>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</si>
  <si>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</si>
  <si>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</si>
  <si>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</si>
  <si>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</si>
  <si>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</si>
  <si>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</si>
  <si>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</si>
  <si>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</si>
  <si>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</si>
  <si>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</si>
  <si>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</si>
  <si>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</si>
  <si>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</si>
  <si>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</si>
  <si>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</si>
  <si>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</si>
  <si>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</si>
  <si>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</si>
  <si>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</si>
  <si>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</si>
  <si>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</si>
  <si>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</si>
  <si>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</si>
  <si>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</si>
  <si>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</si>
  <si>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</si>
  <si>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</si>
  <si>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</si>
  <si>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</si>
  <si>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</si>
  <si>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</si>
  <si>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</si>
  <si>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</si>
  <si>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</si>
  <si>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</si>
  <si>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</si>
  <si>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</si>
  <si>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</si>
  <si>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</si>
  <si>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</si>
  <si>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</si>
  <si>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</si>
  <si>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</si>
  <si>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</si>
  <si>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</si>
  <si>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</si>
  <si>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</si>
  <si>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</si>
  <si>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</si>
  <si>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</si>
  <si>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</si>
  <si>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</si>
  <si>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</si>
  <si>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</si>
  <si>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</si>
  <si>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</si>
  <si>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</si>
  <si>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</si>
  <si>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</si>
  <si>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</si>
  <si>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</si>
  <si>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</si>
  <si>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</si>
  <si>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</si>
  <si>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</si>
  <si>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</si>
  <si>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</si>
  <si>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</si>
  <si>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</si>
  <si>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</si>
  <si>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</si>
  <si>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</si>
  <si>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</si>
  <si>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</si>
  <si>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</si>
  <si>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</si>
  <si>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</si>
  <si>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</si>
  <si>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</si>
  <si>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</si>
  <si>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</si>
  <si>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</si>
  <si>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</si>
  <si>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</si>
  <si>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</si>
  <si>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</si>
  <si>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</si>
  <si>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</si>
  <si>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</si>
  <si>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</si>
  <si>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</si>
  <si>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</si>
  <si>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</si>
  <si>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</si>
  <si>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</si>
  <si>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</si>
  <si>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</si>
  <si>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</si>
  <si>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</si>
  <si>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</si>
  <si>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</si>
  <si>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</si>
  <si>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</si>
  <si>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</si>
  <si>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</si>
  <si>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</si>
  <si>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</si>
  <si>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</si>
  <si>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</si>
  <si>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</si>
  <si>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</si>
  <si>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</si>
  <si>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</si>
  <si>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</si>
  <si>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</si>
  <si>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</si>
  <si>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</si>
  <si>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</si>
  <si>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</si>
  <si>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</si>
  <si>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</si>
  <si>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</si>
  <si>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</si>
  <si>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</si>
  <si>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</si>
  <si>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</si>
  <si>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</si>
  <si>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</si>
  <si>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</si>
  <si>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</si>
  <si>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</si>
  <si>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</si>
  <si>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</si>
  <si>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</si>
  <si>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</si>
  <si>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</si>
  <si>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</si>
  <si>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</si>
  <si>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</si>
  <si>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</si>
  <si>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</si>
  <si>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</si>
  <si>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</si>
  <si>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</si>
  <si>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</si>
  <si>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</si>
  <si>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</si>
  <si>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</si>
  <si>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</si>
  <si>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</si>
  <si>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</si>
  <si>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</si>
  <si>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</si>
  <si>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</si>
  <si>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</si>
  <si>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</si>
  <si>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</si>
  <si>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</si>
  <si>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</si>
  <si>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</si>
  <si>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</si>
  <si>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</si>
  <si>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</si>
  <si>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</si>
  <si>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</si>
  <si>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</si>
  <si>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</si>
  <si>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</si>
  <si>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</si>
  <si>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</si>
  <si>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</si>
  <si>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</si>
  <si>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</si>
  <si>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</si>
  <si>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</si>
  <si>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</si>
  <si>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</si>
  <si>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</si>
  <si>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</si>
  <si>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</si>
  <si>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</si>
  <si>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</si>
  <si>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</si>
  <si>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</si>
  <si>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</si>
  <si>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</si>
  <si>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</si>
  <si>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</si>
  <si>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</si>
  <si>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</si>
  <si>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</si>
  <si>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</si>
  <si>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</si>
  <si>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</si>
  <si>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</si>
  <si>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</si>
  <si>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</si>
  <si>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</si>
  <si>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</si>
  <si>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</si>
  <si>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</si>
  <si>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</si>
  <si>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</si>
  <si>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</si>
  <si>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</si>
  <si>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</si>
  <si>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</si>
  <si>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</si>
  <si>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</si>
  <si>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</si>
  <si>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</si>
  <si>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</si>
  <si>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</si>
  <si>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</si>
  <si>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</si>
  <si>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</si>
  <si>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</si>
  <si>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</si>
  <si>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</si>
  <si>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</si>
  <si>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</si>
  <si>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</si>
  <si>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</si>
  <si>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</si>
  <si>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</si>
  <si>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</si>
  <si>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</si>
  <si>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</si>
  <si>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</si>
  <si>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</si>
  <si>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</si>
  <si>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</si>
  <si>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</si>
  <si>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</si>
  <si>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</si>
  <si>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</si>
  <si>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</si>
  <si>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</si>
  <si>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</si>
  <si>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</si>
  <si>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</si>
  <si>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</si>
  <si>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</si>
  <si>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</si>
  <si>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</si>
  <si>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</si>
  <si>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</si>
  <si>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</si>
  <si>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</si>
  <si>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</si>
  <si>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</si>
  <si>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</si>
  <si>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</si>
  <si>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</si>
  <si>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</si>
  <si>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</si>
  <si>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</si>
  <si>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</si>
  <si>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</si>
  <si>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</si>
  <si>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</si>
  <si>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</si>
  <si>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</si>
  <si>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</si>
  <si>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</si>
  <si>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</si>
  <si>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</si>
  <si>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</si>
  <si>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</si>
  <si>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</si>
  <si>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</si>
  <si>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</si>
  <si>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</si>
  <si>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</si>
  <si>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</si>
  <si>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</si>
  <si>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</si>
  <si>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</si>
  <si>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</si>
  <si>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</si>
  <si>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</si>
  <si>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</si>
  <si>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</si>
  <si>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</si>
  <si>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</si>
  <si>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</si>
  <si>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</si>
  <si>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</si>
  <si>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</si>
  <si>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</si>
  <si>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</si>
  <si>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</si>
  <si>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</si>
  <si>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</si>
  <si>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</si>
  <si>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</si>
  <si>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</si>
  <si>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</si>
  <si>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</si>
  <si>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</si>
  <si>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</si>
  <si>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</si>
  <si>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</si>
  <si>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</si>
  <si>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</si>
  <si>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</si>
  <si>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</si>
  <si>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</si>
  <si>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</si>
  <si>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</si>
  <si>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</si>
  <si>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</si>
  <si>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</si>
  <si>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</si>
  <si>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</si>
  <si>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</si>
  <si>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</si>
  <si>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</si>
  <si>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</si>
  <si>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</si>
  <si>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</si>
  <si>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</si>
  <si>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</si>
  <si>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</si>
  <si>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</si>
  <si>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</si>
  <si>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</si>
  <si>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</si>
  <si>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</si>
  <si>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</si>
  <si>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</si>
  <si>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</si>
  <si>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</si>
  <si>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</si>
  <si>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</si>
  <si>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</si>
  <si>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</si>
  <si>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</si>
  <si>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</si>
  <si>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</si>
  <si>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</si>
  <si>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</si>
  <si>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</si>
  <si>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</si>
  <si>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</si>
  <si>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</si>
  <si>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</si>
  <si>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</si>
  <si>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</si>
  <si>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</si>
  <si>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</si>
  <si>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</si>
  <si>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</si>
  <si>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</si>
  <si>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</si>
  <si>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</si>
  <si>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</si>
  <si>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</si>
  <si>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</si>
  <si>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</si>
  <si>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</si>
  <si>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</si>
  <si>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</si>
  <si>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</si>
  <si>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</si>
  <si>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</si>
  <si>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</si>
  <si>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</si>
  <si>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</si>
  <si>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</si>
  <si>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</si>
  <si>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</si>
  <si>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</si>
  <si>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</si>
  <si>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</si>
  <si>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</si>
  <si>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</si>
  <si>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</si>
  <si>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</si>
  <si>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</si>
  <si>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</si>
  <si>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</si>
  <si>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</si>
  <si>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</si>
  <si>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</si>
  <si>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</si>
  <si>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</si>
  <si>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</si>
  <si>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</si>
  <si>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</si>
  <si>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</si>
  <si>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</si>
  <si>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</si>
  <si>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</si>
  <si>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</si>
  <si>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</si>
  <si>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</si>
  <si>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</si>
  <si>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</si>
  <si>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</si>
  <si>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</si>
  <si>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</si>
  <si>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</si>
  <si>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</si>
  <si>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</si>
  <si>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</si>
  <si>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</si>
  <si>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</si>
  <si>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</si>
  <si>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</si>
  <si>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</si>
  <si>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</si>
  <si>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</si>
  <si>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</si>
  <si>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</si>
  <si>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</si>
  <si>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</si>
  <si>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</si>
  <si>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</si>
  <si>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</si>
  <si>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</si>
  <si>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</si>
  <si>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</si>
  <si>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</si>
  <si>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</si>
  <si>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</si>
  <si>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</si>
  <si>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</si>
  <si>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</si>
  <si>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</si>
  <si>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</si>
  <si>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</si>
  <si>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</si>
  <si>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</si>
  <si>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</si>
  <si>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</si>
  <si>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</si>
  <si>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</si>
  <si>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</si>
  <si>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</si>
  <si>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</si>
  <si>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</si>
  <si>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</si>
  <si>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</si>
  <si>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</si>
  <si>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</si>
  <si>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</si>
  <si>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</si>
  <si>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</si>
  <si>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</si>
  <si>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</si>
  <si>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</si>
  <si>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</si>
  <si>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</si>
  <si>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</si>
  <si>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</si>
  <si>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</si>
  <si>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</si>
  <si>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</si>
  <si>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</si>
  <si>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</si>
  <si>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</si>
  <si>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</si>
  <si>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</si>
  <si>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</si>
  <si>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</si>
  <si>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</si>
  <si>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</si>
  <si>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</si>
  <si>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</si>
  <si>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</si>
  <si>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</si>
  <si>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</si>
  <si>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</si>
  <si>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</si>
  <si>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</si>
  <si>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</si>
  <si>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</si>
  <si>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</si>
  <si>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</si>
  <si>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</si>
  <si>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</si>
  <si>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</si>
  <si>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</si>
  <si>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</si>
  <si>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</si>
  <si>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</si>
  <si>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</si>
  <si>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</si>
  <si>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</si>
  <si>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</si>
  <si>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</si>
  <si>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</si>
  <si>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</si>
  <si>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</si>
  <si>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</si>
  <si>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</si>
  <si>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</si>
  <si>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</si>
  <si>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</si>
  <si>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</si>
  <si>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</si>
  <si>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</si>
  <si>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</si>
  <si>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</si>
  <si>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</si>
  <si>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</si>
  <si>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</si>
  <si>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</si>
  <si>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</si>
  <si>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</si>
  <si>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</si>
  <si>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</si>
  <si>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</si>
  <si>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</si>
  <si>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</si>
  <si>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</si>
  <si>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</si>
  <si>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</si>
  <si>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</si>
  <si>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</si>
  <si>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</si>
  <si>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</si>
  <si>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</si>
  <si>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</si>
  <si>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</si>
  <si>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</si>
  <si>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</si>
  <si>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</si>
  <si>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</si>
  <si>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</si>
  <si>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</si>
  <si>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</si>
  <si>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</si>
  <si>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</si>
  <si>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</si>
  <si>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</si>
  <si>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</si>
  <si>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</si>
  <si>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</si>
  <si>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</si>
  <si>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</si>
  <si>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</si>
  <si>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</si>
  <si>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</si>
  <si>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</si>
  <si>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</si>
  <si>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</si>
  <si>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</si>
  <si>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</si>
  <si>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</si>
  <si>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</si>
  <si>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</si>
  <si>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</si>
  <si>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</si>
  <si>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</si>
  <si>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</si>
  <si>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</si>
  <si>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</si>
  <si>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</si>
  <si>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</si>
  <si>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</si>
  <si>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</si>
  <si>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</si>
  <si>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</si>
  <si>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</si>
  <si>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</si>
  <si>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</si>
  <si>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</si>
  <si>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</si>
  <si>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</si>
  <si>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</si>
  <si>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</si>
  <si>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</si>
  <si>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</si>
  <si>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</si>
  <si>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</si>
  <si>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</si>
  <si>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</si>
  <si>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</si>
  <si>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</si>
  <si>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</si>
  <si>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</si>
  <si>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</si>
  <si>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</si>
  <si>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</si>
  <si>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</si>
  <si>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</si>
  <si>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</si>
  <si>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</si>
  <si>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</si>
  <si>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</si>
  <si>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</si>
  <si>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</si>
  <si>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</si>
  <si>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</si>
  <si>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</si>
  <si>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</si>
  <si>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</si>
  <si>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</si>
  <si>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</si>
  <si>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</si>
  <si>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</si>
  <si>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</si>
  <si>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</si>
  <si>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</si>
  <si>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</si>
  <si>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</si>
  <si>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</si>
  <si>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</si>
  <si>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</si>
  <si>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</si>
  <si>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</si>
  <si>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</si>
  <si>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</si>
  <si>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</si>
  <si>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</si>
  <si>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</si>
  <si>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</si>
  <si>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</si>
  <si>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</si>
  <si>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</si>
  <si>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</si>
  <si>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</si>
  <si>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</si>
  <si>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</si>
  <si>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</si>
  <si>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</si>
  <si>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</si>
  <si>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</si>
  <si>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</si>
  <si>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</si>
  <si>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</si>
  <si>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</si>
  <si>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</si>
  <si>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</si>
  <si>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</si>
  <si>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</si>
  <si>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</si>
  <si>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</si>
  <si>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</si>
  <si>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</si>
  <si>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</si>
  <si>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</si>
  <si>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</si>
  <si>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</si>
  <si>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</si>
  <si>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</si>
  <si>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</si>
  <si>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</si>
  <si>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</si>
  <si>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</si>
  <si>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</si>
  <si>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</si>
  <si>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</si>
  <si>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</si>
  <si>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</si>
  <si>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</si>
  <si>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</si>
  <si>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</si>
  <si>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</si>
  <si>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</si>
  <si>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</si>
  <si>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</si>
  <si>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</si>
  <si>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</si>
  <si>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</si>
  <si>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</si>
  <si>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</si>
  <si>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</si>
  <si>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</si>
  <si>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</si>
  <si>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</si>
  <si>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</si>
  <si>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</si>
  <si>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</si>
  <si>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</si>
  <si>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</si>
  <si>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</si>
  <si>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</si>
  <si>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</si>
  <si>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</si>
  <si>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</si>
  <si>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</si>
  <si>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</si>
  <si>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</si>
  <si>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</si>
  <si>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</si>
  <si>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</si>
  <si>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</si>
  <si>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</si>
  <si>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</si>
  <si>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</si>
  <si>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</si>
  <si>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</si>
  <si>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</si>
  <si>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</si>
  <si>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</si>
  <si>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</si>
  <si>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</si>
  <si>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</si>
  <si>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</si>
  <si>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</si>
  <si>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</si>
  <si>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</si>
  <si>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</si>
  <si>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</si>
  <si>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</si>
  <si>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</si>
  <si>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</si>
  <si>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</si>
  <si>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</si>
  <si>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</si>
  <si>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</si>
  <si>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</si>
  <si>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</si>
  <si>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</si>
  <si>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</si>
  <si>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</si>
  <si>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</si>
  <si>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</si>
  <si>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</si>
  <si>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</si>
  <si>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</si>
  <si>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</si>
  <si>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</si>
  <si>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</si>
  <si>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</si>
  <si>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</si>
  <si>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</si>
  <si>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</si>
  <si>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</si>
  <si>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</si>
  <si>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</si>
  <si>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</si>
  <si>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</si>
  <si>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</si>
  <si>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</si>
  <si>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</si>
  <si>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</si>
  <si>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</si>
  <si>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</si>
  <si>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</si>
  <si>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</si>
  <si>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</si>
  <si>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</si>
  <si>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</si>
  <si>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</si>
  <si>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</si>
  <si>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</si>
  <si>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</si>
  <si>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</si>
  <si>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</si>
  <si>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</si>
  <si>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</si>
  <si>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</si>
  <si>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</si>
  <si>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</si>
  <si>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</si>
  <si>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</si>
  <si>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</si>
  <si>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</si>
  <si>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</si>
  <si>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</si>
  <si>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</si>
  <si>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</si>
  <si>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</si>
  <si>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</si>
  <si>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</si>
  <si>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</si>
  <si>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</si>
  <si>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</si>
  <si>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</si>
  <si>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</si>
  <si>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</si>
  <si>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</si>
  <si>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</si>
  <si>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</si>
  <si>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</si>
  <si>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</si>
  <si>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</si>
  <si>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</si>
  <si>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</si>
  <si>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</si>
  <si>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</si>
  <si>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</si>
  <si>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</si>
  <si>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</si>
  <si>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</si>
  <si>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</si>
  <si>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</si>
  <si>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</si>
  <si>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</si>
  <si>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</si>
  <si>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</si>
  <si>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</si>
  <si>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</si>
  <si>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</si>
  <si>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</si>
  <si>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</si>
  <si>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</si>
  <si>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</si>
  <si>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</si>
  <si>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</si>
  <si>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</si>
  <si>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</si>
  <si>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</si>
  <si>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</si>
  <si>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</si>
  <si>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</si>
  <si>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</si>
  <si>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</si>
  <si>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</si>
  <si>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</si>
  <si>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</si>
  <si>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</si>
  <si>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</si>
  <si>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</si>
  <si>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</si>
  <si>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</si>
  <si>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</si>
  <si>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</si>
  <si>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</si>
  <si>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</si>
  <si>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</si>
  <si>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</si>
  <si>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</si>
  <si>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</si>
  <si>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</si>
  <si>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</si>
  <si>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</si>
  <si>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</si>
  <si>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</si>
  <si>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</si>
  <si>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</si>
  <si>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</si>
  <si>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</si>
  <si>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</si>
  <si>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</si>
  <si>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</si>
  <si>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</si>
  <si>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</si>
  <si>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</si>
  <si>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</si>
  <si>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</si>
  <si>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</si>
  <si>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</si>
  <si>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</si>
  <si>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</si>
  <si>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</si>
  <si>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</si>
  <si>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</si>
  <si>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</si>
  <si>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</si>
  <si>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</si>
  <si>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</si>
  <si>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</si>
  <si>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</si>
  <si>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</si>
  <si>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</si>
  <si>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</si>
  <si>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</si>
  <si>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</si>
  <si>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</si>
  <si>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</si>
  <si>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</si>
  <si>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</si>
  <si>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</si>
  <si>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</si>
  <si>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</si>
  <si>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</si>
  <si>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</si>
  <si>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</si>
  <si>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</si>
  <si>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</si>
  <si>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</si>
  <si>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</si>
  <si>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</si>
  <si>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</si>
  <si>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</si>
  <si>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</si>
  <si>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</si>
  <si>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</si>
  <si>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</si>
  <si>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</si>
  <si>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</si>
  <si>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</si>
  <si>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</si>
  <si>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</si>
  <si>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</si>
  <si>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</si>
  <si>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</si>
  <si>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</si>
  <si>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</si>
  <si>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</si>
  <si>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</si>
  <si>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</si>
  <si>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</si>
  <si>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</si>
  <si>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</si>
  <si>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</si>
  <si>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</si>
  <si>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</si>
  <si>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</si>
  <si>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</si>
  <si>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</si>
  <si>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</si>
  <si>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</si>
  <si>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</si>
  <si>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</si>
  <si>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</si>
  <si>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</si>
  <si>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</si>
  <si>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</si>
  <si>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</si>
  <si>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</si>
  <si>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</si>
  <si>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</si>
  <si>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</si>
  <si>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</si>
  <si>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</si>
  <si>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</si>
  <si>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</si>
  <si>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</si>
  <si>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</si>
  <si>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</si>
  <si>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</si>
  <si>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</si>
  <si>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</si>
  <si>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</si>
  <si>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</si>
  <si>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</si>
  <si>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</si>
  <si>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</si>
  <si>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</si>
  <si>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</si>
  <si>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</si>
  <si>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</si>
  <si>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</si>
  <si>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</si>
  <si>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</si>
  <si>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</si>
  <si>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</si>
  <si>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</si>
  <si>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</si>
  <si>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</si>
  <si>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</si>
  <si>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</si>
  <si>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</si>
  <si>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</si>
  <si>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</si>
  <si>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</si>
  <si>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</si>
  <si>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</si>
  <si>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</si>
  <si>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</si>
  <si>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</si>
  <si>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</si>
  <si>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</si>
  <si>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</si>
  <si>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</si>
  <si>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</si>
  <si>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</si>
  <si>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</si>
  <si>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</si>
  <si>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</si>
  <si>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</si>
  <si>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</si>
  <si>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</si>
  <si>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</si>
  <si>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</si>
  <si>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</si>
  <si>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</si>
  <si>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</si>
  <si>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</si>
  <si>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</si>
  <si>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</si>
  <si>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</si>
  <si>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</si>
  <si>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</si>
  <si>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</si>
  <si>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</si>
  <si>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</si>
  <si>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</si>
  <si>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</si>
  <si>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</si>
  <si>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</si>
  <si>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</si>
  <si>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</si>
  <si>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</si>
  <si>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</si>
  <si>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</si>
  <si>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</si>
  <si>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</si>
  <si>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</si>
  <si>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</si>
  <si>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</si>
  <si>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</si>
  <si>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</si>
  <si>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</si>
  <si>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</si>
  <si>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</si>
  <si>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</si>
  <si>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</si>
  <si>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</si>
  <si>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</si>
  <si>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</si>
  <si>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</si>
  <si>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</si>
  <si>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</si>
  <si>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</si>
  <si>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</si>
  <si>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</si>
  <si>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</si>
  <si>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</si>
  <si>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</si>
  <si>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</si>
  <si>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</si>
  <si>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</si>
  <si>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</si>
  <si>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</si>
  <si>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</si>
  <si>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</si>
  <si>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</si>
  <si>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</si>
  <si>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</si>
  <si>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</si>
  <si>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</si>
  <si>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</si>
  <si>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</si>
  <si>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</si>
  <si>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</si>
  <si>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</si>
  <si>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</si>
  <si>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</si>
  <si>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</si>
  <si>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</si>
  <si>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</si>
  <si>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</si>
  <si>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</si>
  <si>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</si>
  <si>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</si>
  <si>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</si>
  <si>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</si>
  <si>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</si>
  <si>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</si>
  <si>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</si>
  <si>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</si>
  <si>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</si>
  <si>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</si>
  <si>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</si>
  <si>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</si>
  <si>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</si>
  <si>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</si>
  <si>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</si>
  <si>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</si>
  <si>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</si>
  <si>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</si>
  <si>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</si>
  <si>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</si>
  <si>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</si>
  <si>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</si>
  <si>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</si>
  <si>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</si>
  <si>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</si>
  <si>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</si>
  <si>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</si>
  <si>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</si>
  <si>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</si>
  <si>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</si>
  <si>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</si>
  <si>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</si>
  <si>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</si>
  <si>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</si>
  <si>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</si>
  <si>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</si>
  <si>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</si>
  <si>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</si>
  <si>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</si>
  <si>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</si>
  <si>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</si>
  <si>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</si>
  <si>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</si>
  <si>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</si>
  <si>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</si>
  <si>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</si>
  <si>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</si>
  <si>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</si>
  <si>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</si>
  <si>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</si>
  <si>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</si>
  <si>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</si>
  <si>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</si>
  <si>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</si>
  <si>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</si>
  <si>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</si>
  <si>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</si>
  <si>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</si>
  <si>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</si>
  <si>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</si>
  <si>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</si>
  <si>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</si>
  <si>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</si>
  <si>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</si>
  <si>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</si>
  <si>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</si>
  <si>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</si>
  <si>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</si>
  <si>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</si>
  <si>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</si>
  <si>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</si>
  <si>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</si>
  <si>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</si>
  <si>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</si>
  <si>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</si>
  <si>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</si>
  <si>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</si>
  <si>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</si>
  <si>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</si>
  <si>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</si>
  <si>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</si>
  <si>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</si>
  <si>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</si>
  <si>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</si>
  <si>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</si>
  <si>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</si>
  <si>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</si>
  <si>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</si>
  <si>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</si>
  <si>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</si>
  <si>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</si>
  <si>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</si>
  <si>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</si>
  <si>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</si>
  <si>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</si>
  <si>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</si>
  <si>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</si>
  <si>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</si>
  <si>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</si>
  <si>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</si>
  <si>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</si>
  <si>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</si>
  <si>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</si>
  <si>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</si>
  <si>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</si>
  <si>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</si>
  <si>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</si>
  <si>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</si>
  <si>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</si>
  <si>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</si>
  <si>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</si>
  <si>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</si>
  <si>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</si>
  <si>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</si>
  <si>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</si>
  <si>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</si>
  <si>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</si>
  <si>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</si>
  <si>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</si>
  <si>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</si>
  <si>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</si>
  <si>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</si>
  <si>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</si>
  <si>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</si>
  <si>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</si>
  <si>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</si>
  <si>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</si>
  <si>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</si>
  <si>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</si>
  <si>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</si>
  <si>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</si>
  <si>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</si>
  <si>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</si>
  <si>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</si>
  <si>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</si>
  <si>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</si>
  <si>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</si>
  <si>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</si>
  <si>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</si>
  <si>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</si>
  <si>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</si>
  <si>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</si>
  <si>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</si>
  <si>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</si>
  <si>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</si>
  <si>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</si>
  <si>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</si>
  <si>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</si>
  <si>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</si>
  <si>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</si>
  <si>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</si>
  <si>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</si>
  <si>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</si>
  <si>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</si>
  <si>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</si>
  <si>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</si>
  <si>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</si>
  <si>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</si>
  <si>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</si>
  <si>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</si>
  <si>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</si>
  <si>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</si>
  <si>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</si>
  <si>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</si>
  <si>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</si>
  <si>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</si>
  <si>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</si>
  <si>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</si>
  <si>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</si>
  <si>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</si>
  <si>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</si>
  <si>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</si>
  <si>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</si>
  <si>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</si>
  <si>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</si>
  <si>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</si>
  <si>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</si>
  <si>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</si>
  <si>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</si>
  <si>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</si>
  <si>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</si>
  <si>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</si>
  <si>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</si>
  <si>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</si>
  <si>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</si>
  <si>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</si>
  <si>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</si>
  <si>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</si>
  <si>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</si>
  <si>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</si>
  <si>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</si>
  <si>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</si>
  <si>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</si>
  <si>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</si>
  <si>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</si>
  <si>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</si>
  <si>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</si>
  <si>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</si>
  <si>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</si>
  <si>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</si>
  <si>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</si>
  <si>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</si>
  <si>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</si>
  <si>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</si>
  <si>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</si>
  <si>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</si>
  <si>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</si>
  <si>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</si>
  <si>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</si>
  <si>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</si>
  <si>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</si>
  <si>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</si>
  <si>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</si>
  <si>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</si>
  <si>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</si>
  <si>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</si>
  <si>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</si>
  <si>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</si>
  <si>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</si>
  <si>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</si>
  <si>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</si>
  <si>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</si>
  <si>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</si>
  <si>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</si>
  <si>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</si>
  <si>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</si>
  <si>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</si>
  <si>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</si>
  <si>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</si>
  <si>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</si>
  <si>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</si>
  <si>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</si>
  <si>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</si>
  <si>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</si>
  <si>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</si>
  <si>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</si>
  <si>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</si>
  <si>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</si>
  <si>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</si>
  <si>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</si>
  <si>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</si>
  <si>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</si>
  <si>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</si>
  <si>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</si>
  <si>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</si>
  <si>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</si>
  <si>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</si>
  <si>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</si>
  <si>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</si>
  <si>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</si>
  <si>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</si>
  <si>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</si>
  <si>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</si>
  <si>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</si>
  <si>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</si>
  <si>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</si>
  <si>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</si>
  <si>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</si>
  <si>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</si>
  <si>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</si>
  <si>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</si>
  <si>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</si>
  <si>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</si>
  <si>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</si>
  <si>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</si>
  <si>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</si>
  <si>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</si>
  <si>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</si>
  <si>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</si>
  <si>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</si>
  <si>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</si>
  <si>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</si>
  <si>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</si>
  <si>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</si>
  <si>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</si>
  <si>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</si>
  <si>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</si>
  <si>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</si>
  <si>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</si>
  <si>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</si>
  <si>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</si>
  <si>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</si>
  <si>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</si>
  <si>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</si>
  <si>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</si>
  <si>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</si>
  <si>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</si>
  <si>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</si>
  <si>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</si>
  <si>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</si>
  <si>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</si>
  <si>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</si>
  <si>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</si>
  <si>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</si>
  <si>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</si>
  <si>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</si>
  <si>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</si>
  <si>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</si>
  <si>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</si>
  <si>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</si>
  <si>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</si>
  <si>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</si>
  <si>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</si>
  <si>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</si>
  <si>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</si>
  <si>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</si>
  <si>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</si>
  <si>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</si>
  <si>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</si>
  <si>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</si>
  <si>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</si>
  <si>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</si>
  <si>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</si>
  <si>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</si>
  <si>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</si>
  <si>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</si>
  <si>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</si>
  <si>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</si>
  <si>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</si>
  <si>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</si>
  <si>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</si>
  <si>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</si>
  <si>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</si>
  <si>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</si>
  <si>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</si>
  <si>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</si>
  <si>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</si>
  <si>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</si>
  <si>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</si>
  <si>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</si>
  <si>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</si>
  <si>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</si>
  <si>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</si>
  <si>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</si>
  <si>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</si>
  <si>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</si>
  <si>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</si>
  <si>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</si>
  <si>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</si>
  <si>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</si>
  <si>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</si>
  <si>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</si>
  <si>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</si>
  <si>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</si>
  <si>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</si>
  <si>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</si>
  <si>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</si>
  <si>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</si>
  <si>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</si>
  <si>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</si>
  <si>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</si>
  <si>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</si>
  <si>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</si>
  <si>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</si>
  <si>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</si>
  <si>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</si>
  <si>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</si>
  <si>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</si>
  <si>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</si>
  <si>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</si>
  <si>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</si>
  <si>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</si>
  <si>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</si>
  <si>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</si>
  <si>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</si>
  <si>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</si>
  <si>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</si>
  <si>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</si>
  <si>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</si>
  <si>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</si>
  <si>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</si>
  <si>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</si>
  <si>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</si>
  <si>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</si>
  <si>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</si>
  <si>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</si>
  <si>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</si>
  <si>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</si>
  <si>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</si>
  <si>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</si>
  <si>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</si>
  <si>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</si>
  <si>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</si>
  <si>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</si>
  <si>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</si>
  <si>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</si>
  <si>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</si>
  <si>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</si>
  <si>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</si>
  <si>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</si>
  <si>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</si>
  <si>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</si>
  <si>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</si>
  <si>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</si>
  <si>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</si>
  <si>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</si>
  <si>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</si>
  <si>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</si>
  <si>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</si>
  <si>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</si>
  <si>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</si>
  <si>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</si>
  <si>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</si>
  <si>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</si>
  <si>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</si>
  <si>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</si>
  <si>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</si>
  <si>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</si>
  <si>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</si>
  <si>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</si>
  <si>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</si>
  <si>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</si>
  <si>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</si>
  <si>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</si>
  <si>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</si>
  <si>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</si>
  <si>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</si>
  <si>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</si>
  <si>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</si>
  <si>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</si>
  <si>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</si>
  <si>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</si>
  <si>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</si>
  <si>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</si>
  <si>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</si>
  <si>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</si>
  <si>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</si>
  <si>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</si>
  <si>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</si>
  <si>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</si>
  <si>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</si>
  <si>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</si>
  <si>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</si>
  <si>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</si>
  <si>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</si>
  <si>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</si>
  <si>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</si>
  <si>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</si>
  <si>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</si>
  <si>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</si>
  <si>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</si>
  <si>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</si>
  <si>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</si>
  <si>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</si>
  <si>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</si>
  <si>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</si>
  <si>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</si>
  <si>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</si>
  <si>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</si>
  <si>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</si>
  <si>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</si>
  <si>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</si>
  <si>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</si>
  <si>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</si>
  <si>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</si>
  <si>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</si>
  <si>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</si>
  <si>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</si>
  <si>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</si>
  <si>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</si>
  <si>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</si>
  <si>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</si>
  <si>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</si>
  <si>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</si>
  <si>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</si>
  <si>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</si>
  <si>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</si>
  <si>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</si>
  <si>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</si>
  <si>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</si>
  <si>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</si>
  <si>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</si>
  <si>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</si>
  <si>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</si>
  <si>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</si>
  <si>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</si>
  <si>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</si>
  <si>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</si>
  <si>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</si>
  <si>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</si>
  <si>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</si>
  <si>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</si>
  <si>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</si>
  <si>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</si>
  <si>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</si>
  <si>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</si>
  <si>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</si>
  <si>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</si>
  <si>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</si>
  <si>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</si>
  <si>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</si>
  <si>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</si>
  <si>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</si>
  <si>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</si>
  <si>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</si>
  <si>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</si>
  <si>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</si>
  <si>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</si>
  <si>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</si>
  <si>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</si>
  <si>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</si>
  <si>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</si>
  <si>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</si>
  <si>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</si>
  <si>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</si>
  <si>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</si>
  <si>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</si>
  <si>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</si>
  <si>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</si>
  <si>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</si>
  <si>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</si>
  <si>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</si>
  <si>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</si>
  <si>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</si>
  <si>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</si>
  <si>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</si>
  <si>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</si>
  <si>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</si>
  <si>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</si>
  <si>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</si>
  <si>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</si>
  <si>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</si>
  <si>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</si>
  <si>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</si>
  <si>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</si>
  <si>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</si>
  <si>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</si>
  <si>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</si>
  <si>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</si>
  <si>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</si>
  <si>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</si>
  <si>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</si>
  <si>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</si>
  <si>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</si>
  <si>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</si>
  <si>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</si>
  <si>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</si>
  <si>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</si>
  <si>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</si>
  <si>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</si>
  <si>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</si>
  <si>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</si>
  <si>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</si>
  <si>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</si>
  <si>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</si>
  <si>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</si>
  <si>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</si>
  <si>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</si>
  <si>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</si>
  <si>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</si>
  <si>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</si>
  <si>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</si>
  <si>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</si>
  <si>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</si>
  <si>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</si>
  <si>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</si>
  <si>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</si>
  <si>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</si>
  <si>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</si>
  <si>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</si>
  <si>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</si>
  <si>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</si>
  <si>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</si>
  <si>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</si>
  <si>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</si>
  <si>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</si>
  <si>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</si>
  <si>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</si>
  <si>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</si>
  <si>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</si>
  <si>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</si>
  <si>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</si>
  <si>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</si>
  <si>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</si>
  <si>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</si>
  <si>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</si>
  <si>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</si>
  <si>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</si>
  <si>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</si>
  <si>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</si>
  <si>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</si>
  <si>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</si>
  <si>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</si>
  <si>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</si>
  <si>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</si>
  <si>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</si>
  <si>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</si>
  <si>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</si>
  <si>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</si>
  <si>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</si>
  <si>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</si>
  <si>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</si>
  <si>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</si>
  <si>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</si>
  <si>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</si>
  <si>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</si>
  <si>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</si>
  <si>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</si>
  <si>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</si>
  <si>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</si>
  <si>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</si>
  <si>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</si>
  <si>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</si>
  <si>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</si>
  <si>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</si>
  <si>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</si>
  <si>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</si>
  <si>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</si>
  <si>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</si>
  <si>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</si>
  <si>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</si>
  <si>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</si>
  <si>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</si>
  <si>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</si>
  <si>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</si>
  <si>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</si>
  <si>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</si>
  <si>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</si>
  <si>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</si>
  <si>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</si>
  <si>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</si>
  <si>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</si>
  <si>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</si>
  <si>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</si>
  <si>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</si>
  <si>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</si>
  <si>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</si>
  <si>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</si>
  <si>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</si>
  <si>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</si>
  <si>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</si>
  <si>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</si>
  <si>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</si>
  <si>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</si>
  <si>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</si>
  <si>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</si>
  <si>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</si>
  <si>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</si>
  <si>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</si>
  <si>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</si>
  <si>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</si>
  <si>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</si>
  <si>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</si>
  <si>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</si>
  <si>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</si>
  <si>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</si>
  <si>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</si>
  <si>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</si>
  <si>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</si>
  <si>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</si>
  <si>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</si>
  <si>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</si>
  <si>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</si>
  <si>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</si>
  <si>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</si>
  <si>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</si>
  <si>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</si>
  <si>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</si>
  <si>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</si>
  <si>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</si>
  <si>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</si>
  <si>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</si>
  <si>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</si>
  <si>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</si>
  <si>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</si>
  <si>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</si>
  <si>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</si>
  <si>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</si>
  <si>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</si>
  <si>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</si>
  <si>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</si>
  <si>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</si>
  <si>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</si>
  <si>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</si>
  <si>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</si>
  <si>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</si>
  <si>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</si>
  <si>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</si>
  <si>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</si>
  <si>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</si>
  <si>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</si>
  <si>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</si>
  <si>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</si>
  <si>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</si>
  <si>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</si>
  <si>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</si>
  <si>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</si>
  <si>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</si>
  <si>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</si>
  <si>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</si>
  <si>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</si>
  <si>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</si>
  <si>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</si>
  <si>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</si>
  <si>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</si>
  <si>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</si>
  <si>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</si>
  <si>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</si>
  <si>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</si>
  <si>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</si>
  <si>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</si>
  <si>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</si>
  <si>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</si>
  <si>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</si>
  <si>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</si>
  <si>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</si>
  <si>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</si>
  <si>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</si>
  <si>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</si>
  <si>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</si>
  <si>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</si>
  <si>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</si>
  <si>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</si>
  <si>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</si>
  <si>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</si>
  <si>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</si>
  <si>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</si>
  <si>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</si>
  <si>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</si>
  <si>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</si>
  <si>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</si>
  <si>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</si>
  <si>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</si>
  <si>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</si>
  <si>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</si>
  <si>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</si>
  <si>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</si>
  <si>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</si>
  <si>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</si>
  <si>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</si>
  <si>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</si>
  <si>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</si>
  <si>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</si>
  <si>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</si>
  <si>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</si>
  <si>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</si>
  <si>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</si>
  <si>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</si>
  <si>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</si>
  <si>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</si>
  <si>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</si>
  <si>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</si>
  <si>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</si>
  <si>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</si>
  <si>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</si>
  <si>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</si>
  <si>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</si>
  <si>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</si>
  <si>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</si>
  <si>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</si>
  <si>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</si>
  <si>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</si>
  <si>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</si>
  <si>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</si>
  <si>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</si>
  <si>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</si>
  <si>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</si>
  <si>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</si>
  <si>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</si>
  <si>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</si>
  <si>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</si>
  <si>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</si>
  <si>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</si>
  <si>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</si>
  <si>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</si>
  <si>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</si>
  <si>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</si>
  <si>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</si>
  <si>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</si>
  <si>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</si>
  <si>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</si>
  <si>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</si>
  <si>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</si>
  <si>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</si>
  <si>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</si>
  <si>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</si>
  <si>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</si>
  <si>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</si>
  <si>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</si>
  <si>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</si>
  <si>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</si>
  <si>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</si>
  <si>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</si>
  <si>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</si>
  <si>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</si>
  <si>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</si>
  <si>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</si>
  <si>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</si>
  <si>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</si>
  <si>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</si>
  <si>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</si>
  <si>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</si>
  <si>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</si>
  <si>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</si>
  <si>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</si>
  <si>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</si>
  <si>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</si>
  <si>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</si>
  <si>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</si>
  <si>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</si>
  <si>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</si>
  <si>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</si>
  <si>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</si>
  <si>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</si>
  <si>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</si>
  <si>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</si>
  <si>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</si>
  <si>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</si>
  <si>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</si>
  <si>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</si>
  <si>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</si>
  <si>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</si>
  <si>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</si>
  <si>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</si>
  <si>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</si>
  <si>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</si>
  <si>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</si>
  <si>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</si>
  <si>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</si>
  <si>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</si>
  <si>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</si>
  <si>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</si>
  <si>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</si>
  <si>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</si>
  <si>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</si>
  <si>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</si>
  <si>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</si>
  <si>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</si>
  <si>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</si>
  <si>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</si>
  <si>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</si>
  <si>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</si>
  <si>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</si>
  <si>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</si>
  <si>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</si>
  <si>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</si>
  <si>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</si>
  <si>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</si>
  <si>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</si>
  <si>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</si>
  <si>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</si>
  <si>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</si>
  <si>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</si>
  <si>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</si>
  <si>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</si>
  <si>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</si>
  <si>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</si>
  <si>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</si>
  <si>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</si>
  <si>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</si>
  <si>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</si>
  <si>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</si>
  <si>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</si>
  <si>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</si>
  <si>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</si>
  <si>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</si>
  <si>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</si>
  <si>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</si>
  <si>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</si>
  <si>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</si>
  <si>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</si>
  <si>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</si>
  <si>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</si>
  <si>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</si>
  <si>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</si>
  <si>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</si>
  <si>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</si>
  <si>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</si>
  <si>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</si>
  <si>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</si>
  <si>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</si>
  <si>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</si>
  <si>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</si>
  <si>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</si>
  <si>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</si>
  <si>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</si>
  <si>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</si>
  <si>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</si>
  <si>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</si>
  <si>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</si>
  <si>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</si>
  <si>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</si>
  <si>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</si>
  <si>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</si>
  <si>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</si>
  <si>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</si>
  <si>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</si>
  <si>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</si>
  <si>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</si>
  <si>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</si>
  <si>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</si>
  <si>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</si>
  <si>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</si>
  <si>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</si>
  <si>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</si>
  <si>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</si>
  <si>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</si>
  <si>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</si>
  <si>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</si>
  <si>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</si>
  <si>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</si>
  <si>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</si>
  <si>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</si>
  <si>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</si>
  <si>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</si>
  <si>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</si>
  <si>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</si>
  <si>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</si>
  <si>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</si>
  <si>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</si>
  <si>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</si>
  <si>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</si>
  <si>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</si>
  <si>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</si>
  <si>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</si>
  <si>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</si>
  <si>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</si>
  <si>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</si>
  <si>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</si>
  <si>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</si>
  <si>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</si>
  <si>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</si>
  <si>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</si>
  <si>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</si>
  <si>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</si>
  <si>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</si>
  <si>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</si>
  <si>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</si>
  <si>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</si>
  <si>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</si>
  <si>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</si>
  <si>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</si>
  <si>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</si>
  <si>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</si>
  <si>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</si>
  <si>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</si>
  <si>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</si>
  <si>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</si>
  <si>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</si>
  <si>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</si>
  <si>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</si>
  <si>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</si>
  <si>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</si>
  <si>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</si>
  <si>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</si>
  <si>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</si>
  <si>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</si>
  <si>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</si>
  <si>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</si>
  <si>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</si>
  <si>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</si>
  <si>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</si>
  <si>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</si>
  <si>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</si>
  <si>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</si>
  <si>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</si>
  <si>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</si>
  <si>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</si>
  <si>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</si>
  <si>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</si>
  <si>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</si>
  <si>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</si>
  <si>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</si>
  <si>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</si>
  <si>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</si>
  <si>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</si>
  <si>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</si>
  <si>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</si>
  <si>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</si>
  <si>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</si>
  <si>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</si>
  <si>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</si>
  <si>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</si>
  <si>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</si>
  <si>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</si>
  <si>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</si>
  <si>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</si>
  <si>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</si>
  <si>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</si>
  <si>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</si>
  <si>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</si>
  <si>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</si>
  <si>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</si>
  <si>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</si>
  <si>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</si>
  <si>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</si>
  <si>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</si>
  <si>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</si>
  <si>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</si>
  <si>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</si>
  <si>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</si>
  <si>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</si>
  <si>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</si>
  <si>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</si>
  <si>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</si>
  <si>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</si>
  <si>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</si>
  <si>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</si>
  <si>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</si>
  <si>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</si>
  <si>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</si>
  <si>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</si>
  <si>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</si>
  <si>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</si>
  <si>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</si>
  <si>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</si>
  <si>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</si>
  <si>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</si>
  <si>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</si>
  <si>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</si>
  <si>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</si>
  <si>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</si>
  <si>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</si>
  <si>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</si>
  <si>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</si>
  <si>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</si>
  <si>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</si>
  <si>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</si>
  <si>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</si>
  <si>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</si>
  <si>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</si>
  <si>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</si>
  <si>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</si>
  <si>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</si>
  <si>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</si>
  <si>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</si>
  <si>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</si>
  <si>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</si>
  <si>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</si>
  <si>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</si>
  <si>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</si>
  <si>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</si>
  <si>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</si>
  <si>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</si>
  <si>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</si>
  <si>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</si>
  <si>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</si>
  <si>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</si>
  <si>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</si>
  <si>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</si>
  <si>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</si>
  <si>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</si>
  <si>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</si>
  <si>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</si>
  <si>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</si>
  <si>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</si>
  <si>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</si>
  <si>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</si>
  <si>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</si>
  <si>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</si>
  <si>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</si>
  <si>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</si>
  <si>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</si>
  <si>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</si>
  <si>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</si>
  <si>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</si>
  <si>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</si>
  <si>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</si>
  <si>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</si>
  <si>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</si>
  <si>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</si>
  <si>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</si>
  <si>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</si>
  <si>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</si>
  <si>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</si>
  <si>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</si>
  <si>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</si>
  <si>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</si>
  <si>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</si>
  <si>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</si>
  <si>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</si>
  <si>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</si>
  <si>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</si>
  <si>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</si>
  <si>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</si>
  <si>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</si>
  <si>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</si>
  <si>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</si>
  <si>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</si>
  <si>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</si>
  <si>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</si>
  <si>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</si>
  <si>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</si>
  <si>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</si>
  <si>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</si>
  <si>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</si>
  <si>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</si>
  <si>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</si>
  <si>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</si>
  <si>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</si>
  <si>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</si>
  <si>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</si>
  <si>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</si>
  <si>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</si>
  <si>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</si>
  <si>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</si>
  <si>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</si>
  <si>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</si>
  <si>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</si>
  <si>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</si>
  <si>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</si>
  <si>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</si>
  <si>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</si>
  <si>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</si>
  <si>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</si>
  <si>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</si>
  <si>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</si>
  <si>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</si>
  <si>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</si>
  <si>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</si>
  <si>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</si>
  <si>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</si>
  <si>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</si>
  <si>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</si>
  <si>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</si>
  <si>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</si>
  <si>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</si>
  <si>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</si>
  <si>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</si>
  <si>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</si>
  <si>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</si>
  <si>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</si>
  <si>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</si>
  <si>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</si>
  <si>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</si>
  <si>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</si>
  <si>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</si>
  <si>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</si>
  <si>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</si>
  <si>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</si>
  <si>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</si>
  <si>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</si>
  <si>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</si>
  <si>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</si>
  <si>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</si>
  <si>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</si>
  <si>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</si>
  <si>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</si>
  <si>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</si>
  <si>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</si>
  <si>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</si>
  <si>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</si>
  <si>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</si>
  <si>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</si>
  <si>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</si>
  <si>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</si>
  <si>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</si>
  <si>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</si>
  <si>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</si>
  <si>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</si>
  <si>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</si>
  <si>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</si>
  <si>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</si>
  <si>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</si>
  <si>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</si>
  <si>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</si>
  <si>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</si>
  <si>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</si>
  <si>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</si>
  <si>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</si>
  <si>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</si>
  <si>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</si>
  <si>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</si>
  <si>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</si>
  <si>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</si>
  <si>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</si>
  <si>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</si>
  <si>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</si>
  <si>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</si>
  <si>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</si>
  <si>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</si>
  <si>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</si>
  <si>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</si>
  <si>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</si>
  <si>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</si>
  <si>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</si>
  <si>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</si>
  <si>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</si>
  <si>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</si>
  <si>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</si>
  <si>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</si>
  <si>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</si>
  <si>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</si>
  <si>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</si>
  <si>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</si>
  <si>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</si>
  <si>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</si>
  <si>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</si>
  <si>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</si>
  <si>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</si>
  <si>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</si>
  <si>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</si>
  <si>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</si>
  <si>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</si>
  <si>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</si>
  <si>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</si>
  <si>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</si>
  <si>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</si>
  <si>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</si>
  <si>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</si>
  <si>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</si>
  <si>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</si>
  <si>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</si>
  <si>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</si>
  <si>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</si>
  <si>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</si>
  <si>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</si>
  <si>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</si>
  <si>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</si>
  <si>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</si>
  <si>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</si>
  <si>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</si>
  <si>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</si>
  <si>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</si>
  <si>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</si>
  <si>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</si>
  <si>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</si>
  <si>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</si>
  <si>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</si>
  <si>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</si>
  <si>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</si>
  <si>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</si>
  <si>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</si>
  <si>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</si>
  <si>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</si>
  <si>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</si>
  <si>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</si>
  <si>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</si>
  <si>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</si>
  <si>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</si>
  <si>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</si>
  <si>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</si>
  <si>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</si>
  <si>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</si>
  <si>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</si>
  <si>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</si>
  <si>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</si>
  <si>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</si>
  <si>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</si>
  <si>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</si>
  <si>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</si>
  <si>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</si>
  <si>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</si>
  <si>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</si>
  <si>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</si>
  <si>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</si>
  <si>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</si>
  <si>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</si>
  <si>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</si>
  <si>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</si>
  <si>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</si>
  <si>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</si>
  <si>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</si>
  <si>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</si>
  <si>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</si>
  <si>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</si>
  <si>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</si>
  <si>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</si>
  <si>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</si>
  <si>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</si>
  <si>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</si>
  <si>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</si>
  <si>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</si>
  <si>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</si>
  <si>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</si>
  <si>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</si>
  <si>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</si>
  <si>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</si>
  <si>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</si>
  <si>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</si>
  <si>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</si>
  <si>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</si>
  <si>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</si>
  <si>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</si>
  <si>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</si>
  <si>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</si>
  <si>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</si>
  <si>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</si>
  <si>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</si>
  <si>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</si>
  <si>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</si>
  <si>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</si>
  <si>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</si>
  <si>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</si>
  <si>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</si>
  <si>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</si>
  <si>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</si>
  <si>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</si>
  <si>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</si>
  <si>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</si>
  <si>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</si>
  <si>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</si>
  <si>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</si>
  <si>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</si>
  <si>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</si>
  <si>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</si>
  <si>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</si>
  <si>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</si>
  <si>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</si>
  <si>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</si>
  <si>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</si>
  <si>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</si>
  <si>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</si>
  <si>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</si>
  <si>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</si>
  <si>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</si>
  <si>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</si>
  <si>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</si>
  <si>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</si>
  <si>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</si>
  <si>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</si>
  <si>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</si>
  <si>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</si>
  <si>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</si>
  <si>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</si>
  <si>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</si>
  <si>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</si>
  <si>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</si>
  <si>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</si>
  <si>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</si>
  <si>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</si>
  <si>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</si>
  <si>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</si>
  <si>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</si>
  <si>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</si>
  <si>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</si>
  <si>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</si>
  <si>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</si>
  <si>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</si>
  <si>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</si>
  <si>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</si>
  <si>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</si>
  <si>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</si>
  <si>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</si>
  <si>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</si>
  <si>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</si>
  <si>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</si>
  <si>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</si>
  <si>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</si>
  <si>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</si>
  <si>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</si>
  <si>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</si>
  <si>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</si>
  <si>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</si>
  <si>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</si>
  <si>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</si>
  <si>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</si>
  <si>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</si>
  <si>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</si>
  <si>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</si>
  <si>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</si>
  <si>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</si>
  <si>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</si>
  <si>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</si>
  <si>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</si>
  <si>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</si>
  <si>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</si>
  <si>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</si>
  <si>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</si>
  <si>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</si>
  <si>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</si>
  <si>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</si>
  <si>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</si>
  <si>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</si>
  <si>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</si>
  <si>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</si>
  <si>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</si>
  <si>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</si>
  <si>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</si>
  <si>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</si>
  <si>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</si>
  <si>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</si>
  <si>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</si>
  <si>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</si>
  <si>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</si>
  <si>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</si>
  <si>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</si>
  <si>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</si>
  <si>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</si>
  <si>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</si>
  <si>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</si>
  <si>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</si>
  <si>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</si>
  <si>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</si>
  <si>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</si>
  <si>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</si>
  <si>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</si>
  <si>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</si>
  <si>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</si>
  <si>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</si>
  <si>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</si>
  <si>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</si>
  <si>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</si>
  <si>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</si>
  <si>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</si>
  <si>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</si>
  <si>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</si>
  <si>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</si>
  <si>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</si>
  <si>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</si>
  <si>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</si>
  <si>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</si>
  <si>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</si>
  <si>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</si>
  <si>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</si>
  <si>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</si>
  <si>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</si>
  <si>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</si>
  <si>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</si>
  <si>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</si>
  <si>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</si>
  <si>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</si>
  <si>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</si>
  <si>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</si>
  <si>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</si>
  <si>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</si>
  <si>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</si>
  <si>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</si>
  <si>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</si>
  <si>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</si>
  <si>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</si>
  <si>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</si>
  <si>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</si>
  <si>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</si>
  <si>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</si>
  <si>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</si>
  <si>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</si>
  <si>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</si>
  <si>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</si>
  <si>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</si>
  <si>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</si>
  <si>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</si>
  <si>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</si>
  <si>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</si>
  <si>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</si>
  <si>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</si>
  <si>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</si>
  <si>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</si>
  <si>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</si>
  <si>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</si>
  <si>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</si>
  <si>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</si>
  <si>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</si>
  <si>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</si>
  <si>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</si>
  <si>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</si>
  <si>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</si>
  <si>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</si>
  <si>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</si>
  <si>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</si>
  <si>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</si>
  <si>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</si>
  <si>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</si>
  <si>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</si>
  <si>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</si>
  <si>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</si>
  <si>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</si>
  <si>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</si>
  <si>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</si>
  <si>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</si>
  <si>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</si>
  <si>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</si>
  <si>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</si>
  <si>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</si>
  <si>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</si>
  <si>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</si>
  <si>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</si>
  <si>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</si>
  <si>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</si>
  <si>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</si>
  <si>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</si>
  <si>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</si>
  <si>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</si>
  <si>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</si>
  <si>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</si>
  <si>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</si>
  <si>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</si>
  <si>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</si>
  <si>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</si>
  <si>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</si>
  <si>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</si>
  <si>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</si>
  <si>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</si>
  <si>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</si>
  <si>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</si>
  <si>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</si>
  <si>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</si>
  <si>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</si>
  <si>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</si>
  <si>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</si>
  <si>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</si>
  <si>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</si>
  <si>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</si>
  <si>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</si>
  <si>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</si>
  <si>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</si>
  <si>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</si>
  <si>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</si>
  <si>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</si>
  <si>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</si>
  <si>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</si>
  <si>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</si>
  <si>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</si>
  <si>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</si>
  <si>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</si>
  <si>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</si>
  <si>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</si>
  <si>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</si>
  <si>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</si>
  <si>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</si>
  <si>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</si>
  <si>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</si>
  <si>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</si>
  <si>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</si>
  <si>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</si>
  <si>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</si>
  <si>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</si>
  <si>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</si>
  <si>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</si>
  <si>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</si>
  <si>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</si>
  <si>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</si>
  <si>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</si>
  <si>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</si>
  <si>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</si>
  <si>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</si>
  <si>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</si>
  <si>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</si>
  <si>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</si>
  <si>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</si>
  <si>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</si>
  <si>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</si>
  <si>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</si>
  <si>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</si>
  <si>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</si>
  <si>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</si>
  <si>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</si>
  <si>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</si>
  <si>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</si>
  <si>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</si>
  <si>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</si>
  <si>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</si>
  <si>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</si>
  <si>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</si>
  <si>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</si>
  <si>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</si>
  <si>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</si>
  <si>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</si>
  <si>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</si>
  <si>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</si>
  <si>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</si>
  <si>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</si>
  <si>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</si>
  <si>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</si>
  <si>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</si>
  <si>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</si>
  <si>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</si>
  <si>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</si>
  <si>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</si>
  <si>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</si>
  <si>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</si>
  <si>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</si>
  <si>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</si>
  <si>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</si>
  <si>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</si>
  <si>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</si>
  <si>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</si>
  <si>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</si>
  <si>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</si>
  <si>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</si>
  <si>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</si>
  <si>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</si>
  <si>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</si>
  <si>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</si>
  <si>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</si>
  <si>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</si>
  <si>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</si>
  <si>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</si>
  <si>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</si>
  <si>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</si>
  <si>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</si>
  <si>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</si>
  <si>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</si>
  <si>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</si>
  <si>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</si>
  <si>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</si>
  <si>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</si>
  <si>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</si>
  <si>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</si>
  <si>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</si>
  <si>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</si>
  <si>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</si>
  <si>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</si>
  <si>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</si>
  <si>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</si>
  <si>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</si>
  <si>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</si>
  <si>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</si>
  <si>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</si>
  <si>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</si>
  <si>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</si>
  <si>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</si>
  <si>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</si>
  <si>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</si>
  <si>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</si>
  <si>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</si>
  <si>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</si>
  <si>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</si>
  <si>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</si>
  <si>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</si>
  <si>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</si>
  <si>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</si>
  <si>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</si>
  <si>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</si>
  <si>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</si>
  <si>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</si>
  <si>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</si>
  <si>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</si>
  <si>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</si>
  <si>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</si>
  <si>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</si>
  <si>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</si>
  <si>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</si>
  <si>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</si>
  <si>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</si>
  <si>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</si>
  <si>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</si>
  <si>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</si>
  <si>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</si>
  <si>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</si>
  <si>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</si>
  <si>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</si>
  <si>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</si>
  <si>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</si>
  <si>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</si>
  <si>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</si>
  <si>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</si>
  <si>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</si>
  <si>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</si>
  <si>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</si>
  <si>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</si>
  <si>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</si>
  <si>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</si>
  <si>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</si>
  <si>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</si>
  <si>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</si>
  <si>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</si>
  <si>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</si>
  <si>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</si>
  <si>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</si>
  <si>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</si>
  <si>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</si>
  <si>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</si>
  <si>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</si>
  <si>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</si>
  <si>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</si>
  <si>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</si>
  <si>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</si>
  <si>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</si>
  <si>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</si>
  <si>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</si>
  <si>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</si>
  <si>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</si>
  <si>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</si>
  <si>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</si>
  <si>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</si>
  <si>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</si>
  <si>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</si>
  <si>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</si>
  <si>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</si>
  <si>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</si>
  <si>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</si>
  <si>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</si>
  <si>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</si>
  <si>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</si>
  <si>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</si>
  <si>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</si>
  <si>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</si>
  <si>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</si>
  <si>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</si>
  <si>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</si>
  <si>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</si>
  <si>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</si>
  <si>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</si>
  <si>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</si>
  <si>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</si>
  <si>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</si>
  <si>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</si>
  <si>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</si>
  <si>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</si>
  <si>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</si>
  <si>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</si>
  <si>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</si>
  <si>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</si>
  <si>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</si>
  <si>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</si>
  <si>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</si>
  <si>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</si>
  <si>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</si>
  <si>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</si>
  <si>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</si>
  <si>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</si>
  <si>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</si>
  <si>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</si>
  <si>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</si>
  <si>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</si>
  <si>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</si>
  <si>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</si>
  <si>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</si>
  <si>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</si>
  <si>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</si>
  <si>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</si>
  <si>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</si>
  <si>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</si>
  <si>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</si>
  <si>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</si>
  <si>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</si>
  <si>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</si>
  <si>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</si>
  <si>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</si>
  <si>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</si>
  <si>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</si>
  <si>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</si>
  <si>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</si>
  <si>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</si>
  <si>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</si>
  <si>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</si>
  <si>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</si>
  <si>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</si>
  <si>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</si>
  <si>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</si>
  <si>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</si>
  <si>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</si>
  <si>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</si>
  <si>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</si>
  <si>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</si>
  <si>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</si>
  <si>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</si>
  <si>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</si>
  <si>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</si>
  <si>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</si>
  <si>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</si>
  <si>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</si>
  <si>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</si>
  <si>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</si>
  <si>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</si>
  <si>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</si>
  <si>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</si>
  <si>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</si>
  <si>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</si>
  <si>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</si>
  <si>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</si>
  <si>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</si>
  <si>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</si>
  <si>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</si>
  <si>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</si>
  <si>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</si>
  <si>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</si>
  <si>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</si>
  <si>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</si>
  <si>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</si>
  <si>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</si>
  <si>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</si>
  <si>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</si>
  <si>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</si>
  <si>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</si>
  <si>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</si>
  <si>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</si>
  <si>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</si>
  <si>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</si>
  <si>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</si>
  <si>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</si>
  <si>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</si>
  <si>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</si>
  <si>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</si>
  <si>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</si>
  <si>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</si>
  <si>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</si>
  <si>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</si>
  <si>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</si>
  <si>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</si>
  <si>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</si>
  <si>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</si>
  <si>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</si>
  <si>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</si>
  <si>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</si>
  <si>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</si>
  <si>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</si>
  <si>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</si>
  <si>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</si>
  <si>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</si>
  <si>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</si>
  <si>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</si>
  <si>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</si>
  <si>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</si>
  <si>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</si>
  <si>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</si>
  <si>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</si>
  <si>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</si>
  <si>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</si>
  <si>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</si>
  <si>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</si>
  <si>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</si>
  <si>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</si>
  <si>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</si>
  <si>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</si>
  <si>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</si>
  <si>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</si>
  <si>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</si>
  <si>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</si>
  <si>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</si>
  <si>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</si>
  <si>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</si>
  <si>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</si>
  <si>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</si>
  <si>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</si>
  <si>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</si>
  <si>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</si>
  <si>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</si>
  <si>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</si>
  <si>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</si>
  <si>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</si>
  <si>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</si>
  <si>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</si>
  <si>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</si>
  <si>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</si>
  <si>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</si>
  <si>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</si>
  <si>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</si>
  <si>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</si>
  <si>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</si>
  <si>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</si>
  <si>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</si>
  <si>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</si>
  <si>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</si>
  <si>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</si>
  <si>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</si>
  <si>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</si>
  <si>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</si>
  <si>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</si>
  <si>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</si>
  <si>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</si>
  <si>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</si>
  <si>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</si>
  <si>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</si>
  <si>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</si>
  <si>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</si>
  <si>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</si>
  <si>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</si>
  <si>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</si>
  <si>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</si>
  <si>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</si>
  <si>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</si>
  <si>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</si>
  <si>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</si>
  <si>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</si>
  <si>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</si>
  <si>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</si>
  <si>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</si>
  <si>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</si>
  <si>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</si>
  <si>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</si>
  <si>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</si>
  <si>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</si>
  <si>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</si>
  <si>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</si>
  <si>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</si>
  <si>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</si>
  <si>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</si>
  <si>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</si>
  <si>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</si>
  <si>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</si>
  <si>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</si>
  <si>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</si>
  <si>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</si>
  <si>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</si>
  <si>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</si>
  <si>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</si>
  <si>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</si>
  <si>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</si>
  <si>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</si>
  <si>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</si>
  <si>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</si>
  <si>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</si>
  <si>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</si>
  <si>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</si>
  <si>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</si>
  <si>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</si>
  <si>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</si>
  <si>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</si>
  <si>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</si>
  <si>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</si>
  <si>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</si>
  <si>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</si>
  <si>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</si>
  <si>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</si>
  <si>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</si>
  <si>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</si>
  <si>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</si>
  <si>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</si>
  <si>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</si>
  <si>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</si>
  <si>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</si>
  <si>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</si>
  <si>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</si>
  <si>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</si>
  <si>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</si>
  <si>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</si>
  <si>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</si>
  <si>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</si>
  <si>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</si>
  <si>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</si>
  <si>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</si>
  <si>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</si>
  <si>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</si>
  <si>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</si>
  <si>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</si>
  <si>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</si>
  <si>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</si>
  <si>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</si>
  <si>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</si>
  <si>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</si>
  <si>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</si>
  <si>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</si>
  <si>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</si>
  <si>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</si>
  <si>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</si>
  <si>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</si>
  <si>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</si>
  <si>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</si>
  <si>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</si>
  <si>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</si>
  <si>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</si>
  <si>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</si>
  <si>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</si>
  <si>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</si>
  <si>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</si>
  <si>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</si>
  <si>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</si>
  <si>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</si>
  <si>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</si>
  <si>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</si>
  <si>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</si>
  <si>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</si>
  <si>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</si>
  <si>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</si>
  <si>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</si>
  <si>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</si>
  <si>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</si>
  <si>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</si>
  <si>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</si>
  <si>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</si>
  <si>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</si>
  <si>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</si>
  <si>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</si>
  <si>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</si>
  <si>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</si>
  <si>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</si>
  <si>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</si>
  <si>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</si>
  <si>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</si>
  <si>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</si>
  <si>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</si>
  <si>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</si>
  <si>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</si>
  <si>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</si>
  <si>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</si>
  <si>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</si>
  <si>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</si>
  <si>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</si>
  <si>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</si>
  <si>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</si>
  <si>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</si>
  <si>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</si>
  <si>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</si>
  <si>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</si>
  <si>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</si>
  <si>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</si>
  <si>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</si>
  <si>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</si>
  <si>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</si>
  <si>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</si>
  <si>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</si>
  <si>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</si>
  <si>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</si>
  <si>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</si>
  <si>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</si>
  <si>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</si>
  <si>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</si>
  <si>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</si>
  <si>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</si>
  <si>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</si>
  <si>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</si>
  <si>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</si>
  <si>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</si>
  <si>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</si>
  <si>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</si>
  <si>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</si>
  <si>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</si>
  <si>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</si>
  <si>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</si>
  <si>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</si>
  <si>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</si>
  <si>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</si>
  <si>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</si>
  <si>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</si>
  <si>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</si>
  <si>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</si>
  <si>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</si>
  <si>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</si>
  <si>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</si>
  <si>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</si>
  <si>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</si>
  <si>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</si>
  <si>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</si>
  <si>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</si>
  <si>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</si>
  <si>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</si>
  <si>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</si>
  <si>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</si>
  <si>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</si>
  <si>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</si>
  <si>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</si>
  <si>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</si>
  <si>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</si>
  <si>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</si>
  <si>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</si>
  <si>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</si>
  <si>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</si>
  <si>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</si>
  <si>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</si>
  <si>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</si>
  <si>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</si>
  <si>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</si>
  <si>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</si>
  <si>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</si>
  <si>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</si>
  <si>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</si>
  <si>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</si>
  <si>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</si>
  <si>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</si>
  <si>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</si>
  <si>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</si>
  <si>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</si>
  <si>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</si>
  <si>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</si>
  <si>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</si>
  <si>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</si>
  <si>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</si>
  <si>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</si>
  <si>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</si>
  <si>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</si>
  <si>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</si>
  <si>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</si>
  <si>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</si>
  <si>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</si>
  <si>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</si>
  <si>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</si>
  <si>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</si>
  <si>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</si>
  <si>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</si>
  <si>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</si>
  <si>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</si>
  <si>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</si>
  <si>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</si>
  <si>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</si>
  <si>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</si>
  <si>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</si>
  <si>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</si>
  <si>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</si>
  <si>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</si>
  <si>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</si>
  <si>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</si>
  <si>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</si>
  <si>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</si>
  <si>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</si>
  <si>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</si>
  <si>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</si>
  <si>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</si>
  <si>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</si>
  <si>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</si>
  <si>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</si>
  <si>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</si>
  <si>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</si>
  <si>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</si>
  <si>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</si>
  <si>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</si>
  <si>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</si>
  <si>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</si>
  <si>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</si>
  <si>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</si>
  <si>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</si>
  <si>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</si>
  <si>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</si>
  <si>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</si>
  <si>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</si>
  <si>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</si>
  <si>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</si>
  <si>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</si>
  <si>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</si>
  <si>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</si>
  <si>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</si>
  <si>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</si>
  <si>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</si>
  <si>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</si>
  <si>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</si>
  <si>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</si>
  <si>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</si>
  <si>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</si>
  <si>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</si>
  <si>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</si>
  <si>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</si>
  <si>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</si>
  <si>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</si>
  <si>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</si>
  <si>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</si>
  <si>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</si>
  <si>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</si>
  <si>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</si>
  <si>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</si>
  <si>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</si>
  <si>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</si>
  <si>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</si>
  <si>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</si>
  <si>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</si>
  <si>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</si>
  <si>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</si>
  <si>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</si>
  <si>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</si>
  <si>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</si>
  <si>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</si>
  <si>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</si>
  <si>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</si>
  <si>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</si>
  <si>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</si>
  <si>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</si>
  <si>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</si>
  <si>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</si>
  <si>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</si>
  <si>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</si>
  <si>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</si>
  <si>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</si>
  <si>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</si>
  <si>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</si>
  <si>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</si>
  <si>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</si>
  <si>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</si>
  <si>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</si>
  <si>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</si>
  <si>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</si>
  <si>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</si>
  <si>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</si>
  <si>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</si>
  <si>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</si>
  <si>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</si>
  <si>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</si>
  <si>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</si>
  <si>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</si>
  <si>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</si>
  <si>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</si>
  <si>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</si>
  <si>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</si>
  <si>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</si>
  <si>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</si>
  <si>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</si>
  <si>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</si>
  <si>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</si>
  <si>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</si>
  <si>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</si>
  <si>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</si>
  <si>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</si>
  <si>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</si>
  <si>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</si>
  <si>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</si>
  <si>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</si>
  <si>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</si>
  <si>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</si>
  <si>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</si>
  <si>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</si>
  <si>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</si>
  <si>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</si>
  <si>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</si>
  <si>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</si>
  <si>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</si>
  <si>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</si>
  <si>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</si>
  <si>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</si>
  <si>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</si>
  <si>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</si>
  <si>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</si>
  <si>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</si>
  <si>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</si>
  <si>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</si>
  <si>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</si>
  <si>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</si>
  <si>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</si>
  <si>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</si>
  <si>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</si>
  <si>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</si>
  <si>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</si>
  <si>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</si>
  <si>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</si>
  <si>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</si>
  <si>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</si>
  <si>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</si>
  <si>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</si>
  <si>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</si>
  <si>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</si>
  <si>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</si>
  <si>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</si>
  <si>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</si>
  <si>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</si>
  <si>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</si>
  <si>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</si>
  <si>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</si>
  <si>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</si>
  <si>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</si>
  <si>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</si>
  <si>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</si>
  <si>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</si>
  <si>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</si>
  <si>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</si>
  <si>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</si>
  <si>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</si>
  <si>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</si>
  <si>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</si>
  <si>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</si>
  <si>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</si>
  <si>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</si>
  <si>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</si>
  <si>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</si>
  <si>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</si>
  <si>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</si>
  <si>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</si>
  <si>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</si>
  <si>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</si>
  <si>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</si>
  <si>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</si>
  <si>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</si>
  <si>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</si>
  <si>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</si>
  <si>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</si>
  <si>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</si>
  <si>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</si>
  <si>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</si>
  <si>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</si>
  <si>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</si>
  <si>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</si>
  <si>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</si>
  <si>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</si>
  <si>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</si>
  <si>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</si>
  <si>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</si>
  <si>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</si>
  <si>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</si>
  <si>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</si>
  <si>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</si>
  <si>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</si>
  <si>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</si>
  <si>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</si>
  <si>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</si>
  <si>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</si>
  <si>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</si>
  <si>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</si>
  <si>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</si>
  <si>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</si>
  <si>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</si>
  <si>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</si>
  <si>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</si>
  <si>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</si>
  <si>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</si>
  <si>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</si>
  <si>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</si>
  <si>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</si>
  <si>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</si>
  <si>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</si>
  <si>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</si>
  <si>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</si>
  <si>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</si>
  <si>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</si>
  <si>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</si>
  <si>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</si>
  <si>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</si>
  <si>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</si>
  <si>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</si>
  <si>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</si>
  <si>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</si>
  <si>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</si>
  <si>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</si>
  <si>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</si>
  <si>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</si>
  <si>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</si>
  <si>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</si>
  <si>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</si>
  <si>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</si>
  <si>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</si>
  <si>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</si>
  <si>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</si>
  <si>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</si>
  <si>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</si>
  <si>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</si>
  <si>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</si>
  <si>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</si>
  <si>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</si>
  <si>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</si>
  <si>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</si>
  <si>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</si>
  <si>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</si>
  <si>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</si>
  <si>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</si>
  <si>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</si>
  <si>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</si>
  <si>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</si>
  <si>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</si>
  <si>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</si>
  <si>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</si>
  <si>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</si>
  <si>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</si>
  <si>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</si>
  <si>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</si>
  <si>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</si>
  <si>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</si>
  <si>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</si>
  <si>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</si>
  <si>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</si>
  <si>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</si>
  <si>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</si>
  <si>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</si>
  <si>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</si>
  <si>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</si>
  <si>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</si>
  <si>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</si>
  <si>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</si>
  <si>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</si>
  <si>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</si>
  <si>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</si>
  <si>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</si>
  <si>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</si>
  <si>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</si>
  <si>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</si>
  <si>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</si>
  <si>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</si>
  <si>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</si>
  <si>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</si>
  <si>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</si>
  <si>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</si>
  <si>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</si>
  <si>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</si>
  <si>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</si>
  <si>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</si>
  <si>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</si>
  <si>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</si>
  <si>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</si>
  <si>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</si>
  <si>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</si>
  <si>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</si>
  <si>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</si>
  <si>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</si>
  <si>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</si>
  <si>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</si>
  <si>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</si>
  <si>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</si>
  <si>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</si>
  <si>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</si>
  <si>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</si>
  <si>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</si>
  <si>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</si>
  <si>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</si>
  <si>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</si>
  <si>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</si>
  <si>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</si>
  <si>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</si>
  <si>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</si>
  <si>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</si>
  <si>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</si>
  <si>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</si>
  <si>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</si>
  <si>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</si>
  <si>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</si>
  <si>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</si>
  <si>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</si>
  <si>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</si>
  <si>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</si>
  <si>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</si>
  <si>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</si>
  <si>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</si>
  <si>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</si>
  <si>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</si>
  <si>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</si>
  <si>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</si>
  <si>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</si>
  <si>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</si>
  <si>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</si>
  <si>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</si>
  <si>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</si>
  <si>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</si>
  <si>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</si>
  <si>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</si>
  <si>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</si>
  <si>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</si>
  <si>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</si>
  <si>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</si>
  <si>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</si>
  <si>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</si>
  <si>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</si>
  <si>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</si>
  <si>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</si>
  <si>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</si>
  <si>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</si>
  <si>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</si>
  <si>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</si>
  <si>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</si>
  <si>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</si>
  <si>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</si>
  <si>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</si>
  <si>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</si>
  <si>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</si>
  <si>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</si>
  <si>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</si>
  <si>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</si>
  <si>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</si>
  <si>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</si>
  <si>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</si>
  <si>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</si>
  <si>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</si>
  <si>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</si>
  <si>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</si>
  <si>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</si>
  <si>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</si>
  <si>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</si>
  <si>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</si>
  <si>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</si>
  <si>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</si>
  <si>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</si>
  <si>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</si>
  <si>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</si>
  <si>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</si>
  <si>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</si>
  <si>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</si>
  <si>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</si>
  <si>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</si>
  <si>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</si>
  <si>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</si>
  <si>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</si>
  <si>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</si>
  <si>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</si>
  <si>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</si>
  <si>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</si>
  <si>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</si>
  <si>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</si>
  <si>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</si>
  <si>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</si>
  <si>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</si>
  <si>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</si>
  <si>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</si>
  <si>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</si>
  <si>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</si>
  <si>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</si>
  <si>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</si>
  <si>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</si>
  <si>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</si>
  <si>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</si>
  <si>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</si>
  <si>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</si>
  <si>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</si>
  <si>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</si>
  <si>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</si>
  <si>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</si>
  <si>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</si>
  <si>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</si>
  <si>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</si>
  <si>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</si>
  <si>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</si>
  <si>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</si>
  <si>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</si>
  <si>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</si>
  <si>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</si>
  <si>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</si>
  <si>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</si>
  <si>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</si>
  <si>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</si>
  <si>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</si>
  <si>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</si>
  <si>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</si>
  <si>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</si>
  <si>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</si>
  <si>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</si>
  <si>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</si>
  <si>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</si>
  <si>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</si>
  <si>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</si>
  <si>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</si>
  <si>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</si>
  <si>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</si>
  <si>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</si>
  <si>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</si>
  <si>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</si>
  <si>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</si>
  <si>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</si>
  <si>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</si>
  <si>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</si>
  <si>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</si>
  <si>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</si>
  <si>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</si>
  <si>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</si>
  <si>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</si>
  <si>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</si>
  <si>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</si>
  <si>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</si>
  <si>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</si>
  <si>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</si>
  <si>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</si>
  <si>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</si>
  <si>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</si>
  <si>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</si>
  <si>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</si>
  <si>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</si>
  <si>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</si>
  <si>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</si>
  <si>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</si>
  <si>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</si>
  <si>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</si>
  <si>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</si>
  <si>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</si>
  <si>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</si>
  <si>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</si>
  <si>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</si>
  <si>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</si>
  <si>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</si>
  <si>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</si>
  <si>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</si>
  <si>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</si>
  <si>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</si>
  <si>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</si>
  <si>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</si>
  <si>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</si>
  <si>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</si>
  <si>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</si>
  <si>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</si>
  <si>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</si>
  <si>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</si>
  <si>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</si>
  <si>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</si>
  <si>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</si>
  <si>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</si>
  <si>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</si>
  <si>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</si>
  <si>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</si>
  <si>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</si>
  <si>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</si>
  <si>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</si>
  <si>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</si>
  <si>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</si>
  <si>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</si>
  <si>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</si>
  <si>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</si>
  <si>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</si>
  <si>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</si>
  <si>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</si>
  <si>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</si>
  <si>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</si>
  <si>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</si>
  <si>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</si>
  <si>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</si>
  <si>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</si>
  <si>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</si>
  <si>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</si>
  <si>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</si>
  <si>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</si>
  <si>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</si>
  <si>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</si>
  <si>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</si>
  <si>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</si>
  <si>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</si>
  <si>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</si>
  <si>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</si>
  <si>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</si>
  <si>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</si>
  <si>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</si>
  <si>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</si>
  <si>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</si>
  <si>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</si>
  <si>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</si>
  <si>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</si>
  <si>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</si>
  <si>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</si>
  <si>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</si>
  <si>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</si>
  <si>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</si>
  <si>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</si>
  <si>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</si>
  <si>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</si>
  <si>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</si>
  <si>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</si>
  <si>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</si>
  <si>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</si>
  <si>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</si>
  <si>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</si>
  <si>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</si>
  <si>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</si>
  <si>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</si>
  <si>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</si>
  <si>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</si>
  <si>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</si>
  <si>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</si>
  <si>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</si>
  <si>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</si>
  <si>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</si>
  <si>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</si>
  <si>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</si>
  <si>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</si>
  <si>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</si>
  <si>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</si>
  <si>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</si>
  <si>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</si>
  <si>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</si>
  <si>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</si>
  <si>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</si>
  <si>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</si>
  <si>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</si>
  <si>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</si>
  <si>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</si>
  <si>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</si>
  <si>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</si>
  <si>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</si>
  <si>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</si>
  <si>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</si>
  <si>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</si>
  <si>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</si>
  <si>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</si>
  <si>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</si>
  <si>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</si>
  <si>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</si>
  <si>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</si>
  <si>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</si>
  <si>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</si>
  <si>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</si>
  <si>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</si>
  <si>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</si>
  <si>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</si>
  <si>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</si>
  <si>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</si>
  <si>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</si>
  <si>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</si>
  <si>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</si>
  <si>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</si>
  <si>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</si>
  <si>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</si>
  <si>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</si>
  <si>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</si>
  <si>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</si>
  <si>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</si>
  <si>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</si>
  <si>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</si>
  <si>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</si>
  <si>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</si>
  <si>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</si>
  <si>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</si>
  <si>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</si>
  <si>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</si>
  <si>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</si>
  <si>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</si>
  <si>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</si>
  <si>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</si>
  <si>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</si>
  <si>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</si>
  <si>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</si>
  <si>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</si>
  <si>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</si>
  <si>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</si>
  <si>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</si>
  <si>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</si>
  <si>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</si>
  <si>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</si>
  <si>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</si>
  <si>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</si>
  <si>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</si>
  <si>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</si>
  <si>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</si>
  <si>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</si>
  <si>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</si>
  <si>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</si>
  <si>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</si>
  <si>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</si>
  <si>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</si>
  <si>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</si>
  <si>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</si>
  <si>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</si>
  <si>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</si>
  <si>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</si>
  <si>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</si>
  <si>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</si>
  <si>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</si>
  <si>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</si>
  <si>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</si>
  <si>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</si>
  <si>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</si>
  <si>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</si>
  <si>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</si>
  <si>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</si>
  <si>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</si>
  <si>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</si>
  <si>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</si>
  <si>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</si>
  <si>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</si>
  <si>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</si>
  <si>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</si>
  <si>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</si>
  <si>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</si>
  <si>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</si>
  <si>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</si>
  <si>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</si>
  <si>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</si>
  <si>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</si>
  <si>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</si>
  <si>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</si>
  <si>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</si>
  <si>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</si>
  <si>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</si>
  <si>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</si>
  <si>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</si>
  <si>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</si>
  <si>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</si>
  <si>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</si>
  <si>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</si>
  <si>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</si>
  <si>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</si>
  <si>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</si>
  <si>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</si>
  <si>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</si>
  <si>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</si>
  <si>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</si>
  <si>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</si>
  <si>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</si>
  <si>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</si>
  <si>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</si>
  <si>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</si>
  <si>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</si>
  <si>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</si>
  <si>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</si>
  <si>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</si>
  <si>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</si>
  <si>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</si>
  <si>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</si>
  <si>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</si>
  <si>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</si>
  <si>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</si>
  <si>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</si>
  <si>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</si>
  <si>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</si>
  <si>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</si>
  <si>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</si>
  <si>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</si>
  <si>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</si>
  <si>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</si>
  <si>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</si>
  <si>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</si>
  <si>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</si>
  <si>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</si>
  <si>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</si>
  <si>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</si>
  <si>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</si>
  <si>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</si>
  <si>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</si>
  <si>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</si>
  <si>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</si>
  <si>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</si>
  <si>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</si>
  <si>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</si>
  <si>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</si>
  <si>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</si>
  <si>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</si>
  <si>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</si>
  <si>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</si>
  <si>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</si>
  <si>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</si>
  <si>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</si>
  <si>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</si>
  <si>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</si>
  <si>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</si>
  <si>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</si>
  <si>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</si>
  <si>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</si>
  <si>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</si>
  <si>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</si>
  <si>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</si>
  <si>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</si>
  <si>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</si>
  <si>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</si>
  <si>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</si>
  <si>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</si>
  <si>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</si>
  <si>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</si>
  <si>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</si>
  <si>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</si>
  <si>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</si>
  <si>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</si>
  <si>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</si>
  <si>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</si>
  <si>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</si>
  <si>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</si>
  <si>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</si>
  <si>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</si>
  <si>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</si>
  <si>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</si>
  <si>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</si>
  <si>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</si>
  <si>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</si>
  <si>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</si>
  <si>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</si>
  <si>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</si>
  <si>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</si>
  <si>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</si>
  <si>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</si>
  <si>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</si>
  <si>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</si>
  <si>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</si>
  <si>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</si>
  <si>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</si>
  <si>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</si>
  <si>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</si>
  <si>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</si>
  <si>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</si>
  <si>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</si>
  <si>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</si>
  <si>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</si>
  <si>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</si>
  <si>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</si>
  <si>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</si>
  <si>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</si>
  <si>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</si>
  <si>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</si>
  <si>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</si>
  <si>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</si>
  <si>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</si>
  <si>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</si>
  <si>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</si>
  <si>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</si>
  <si>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</si>
  <si>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</si>
  <si>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</si>
  <si>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</si>
  <si>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</si>
  <si>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</si>
  <si>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</si>
  <si>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</si>
  <si>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</si>
  <si>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</si>
  <si>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</si>
  <si>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</si>
  <si>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</si>
  <si>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</si>
  <si>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</si>
  <si>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</si>
  <si>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</si>
  <si>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</si>
  <si>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</si>
  <si>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</si>
  <si>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</si>
  <si>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</si>
  <si>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</si>
  <si>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</si>
  <si>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</si>
  <si>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</si>
  <si>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</si>
  <si>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</si>
  <si>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</si>
  <si>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</si>
  <si>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</si>
  <si>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</si>
  <si>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</si>
  <si>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</si>
  <si>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</si>
  <si>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</si>
  <si>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</si>
  <si>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</si>
  <si>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</si>
  <si>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</si>
  <si>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</si>
  <si>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</si>
  <si>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</si>
  <si>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</si>
  <si>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</si>
  <si>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</si>
  <si>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</si>
  <si>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</si>
  <si>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</si>
  <si>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</si>
  <si>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</si>
  <si>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</si>
  <si>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</si>
  <si>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</si>
  <si>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</si>
  <si>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</si>
  <si>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</si>
  <si>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</si>
  <si>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</si>
  <si>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</si>
  <si>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</si>
  <si>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</si>
  <si>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</si>
  <si>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</si>
  <si>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</si>
  <si>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</si>
  <si>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</si>
  <si>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</si>
  <si>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</si>
  <si>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</si>
  <si>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</si>
  <si>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</si>
  <si>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</si>
  <si>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</si>
  <si>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</si>
  <si>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</si>
  <si>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</si>
  <si>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</si>
  <si>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</si>
  <si>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</si>
  <si>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</si>
  <si>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</si>
  <si>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</si>
  <si>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</si>
  <si>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</si>
  <si>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</si>
  <si>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</si>
  <si>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</si>
  <si>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</si>
  <si>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</si>
  <si>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</si>
  <si>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</si>
  <si>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</si>
  <si>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</si>
  <si>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</si>
  <si>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</si>
  <si>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</si>
  <si>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</si>
  <si>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</si>
  <si>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</si>
  <si>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</si>
  <si>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</si>
  <si>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</si>
  <si>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</si>
  <si>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</si>
  <si>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</si>
  <si>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</si>
  <si>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</si>
  <si>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</si>
  <si>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</si>
  <si>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</si>
  <si>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</si>
  <si>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</si>
  <si>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</si>
  <si>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</si>
  <si>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</si>
  <si>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</si>
  <si>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</si>
  <si>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</si>
  <si>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</si>
  <si>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</si>
  <si>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</si>
  <si>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</si>
  <si>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</si>
  <si>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</si>
  <si>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</si>
  <si>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</si>
  <si>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</si>
  <si>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</si>
  <si>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</si>
  <si>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</si>
  <si>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</si>
  <si>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</si>
  <si>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</si>
  <si>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</si>
  <si>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</si>
  <si>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</si>
  <si>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</si>
  <si>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</si>
  <si>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</si>
  <si>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</si>
  <si>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</si>
  <si>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</si>
  <si>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</si>
  <si>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</si>
  <si>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</si>
  <si>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</si>
  <si>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</si>
  <si>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</si>
  <si>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</si>
  <si>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</si>
  <si>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</si>
  <si>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</si>
  <si>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</si>
  <si>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</si>
  <si>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</si>
  <si>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</si>
  <si>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</si>
  <si>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</si>
  <si>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</si>
  <si>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</si>
  <si>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</si>
  <si>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</si>
  <si>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</si>
  <si>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</si>
  <si>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</si>
  <si>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</si>
  <si>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</si>
  <si>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</si>
  <si>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</si>
  <si>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</si>
  <si>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</si>
  <si>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</si>
  <si>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</si>
  <si>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</si>
  <si>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</si>
  <si>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</si>
  <si>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</si>
  <si>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</si>
  <si>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</si>
  <si>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</si>
  <si>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</si>
  <si>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</si>
  <si>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</si>
  <si>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</si>
  <si>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</si>
  <si>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</si>
  <si>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</si>
  <si>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</si>
  <si>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</si>
  <si>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</si>
  <si>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</si>
  <si>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</si>
  <si>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</si>
  <si>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</si>
  <si>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</si>
  <si>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</si>
  <si>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</si>
  <si>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</si>
  <si>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</si>
  <si>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</si>
  <si>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</si>
  <si>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</si>
  <si>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</si>
  <si>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</si>
  <si>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</si>
  <si>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</si>
  <si>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</si>
  <si>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</si>
  <si>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</si>
  <si>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</si>
  <si>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</si>
  <si>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</si>
  <si>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</si>
  <si>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</si>
  <si>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</si>
  <si>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</si>
  <si>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</si>
  <si>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</si>
  <si>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</si>
  <si>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</si>
  <si>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</si>
  <si>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</si>
  <si>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</si>
  <si>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</si>
  <si>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</si>
  <si>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</si>
  <si>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</si>
  <si>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</si>
  <si>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</si>
  <si>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</si>
  <si>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</si>
  <si>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</si>
  <si>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</si>
  <si>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</si>
  <si>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</si>
  <si>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</si>
  <si>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</si>
  <si>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</si>
  <si>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</si>
  <si>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</si>
  <si>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</si>
  <si>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</si>
  <si>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</si>
  <si>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</si>
  <si>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</si>
  <si>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</si>
  <si>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</si>
  <si>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</si>
  <si>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</si>
  <si>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</si>
  <si>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</si>
  <si>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</si>
  <si>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</si>
  <si>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</si>
  <si>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</si>
  <si>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</si>
  <si>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</si>
  <si>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</si>
  <si>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</si>
  <si>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</si>
  <si>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</si>
  <si>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</si>
  <si>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</si>
  <si>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</si>
  <si>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</si>
  <si>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</si>
  <si>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</si>
  <si>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</si>
  <si>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</si>
  <si>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</si>
  <si>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</si>
  <si>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</si>
  <si>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</si>
  <si>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</si>
  <si>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</si>
  <si>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</si>
  <si>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</si>
  <si>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</si>
  <si>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</si>
  <si>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</si>
  <si>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</si>
  <si>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</si>
  <si>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</si>
  <si>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</si>
  <si>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</si>
  <si>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</si>
  <si>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</si>
  <si>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</si>
  <si>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</si>
  <si>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</si>
  <si>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</si>
  <si>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</si>
  <si>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</si>
  <si>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</si>
  <si>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</si>
  <si>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</si>
  <si>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</si>
  <si>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</si>
  <si>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</si>
  <si>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</si>
  <si>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</si>
  <si>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</si>
  <si>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</si>
  <si>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</si>
  <si>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</si>
  <si>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</si>
  <si>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</si>
  <si>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</si>
  <si>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</si>
  <si>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</si>
  <si>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</si>
  <si>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</si>
  <si>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</si>
  <si>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</si>
  <si>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</si>
  <si>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</si>
  <si>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</si>
  <si>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</si>
  <si>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</si>
  <si>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</si>
  <si>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</si>
  <si>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</si>
  <si>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</si>
  <si>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</si>
  <si>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</si>
  <si>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</si>
  <si>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</si>
  <si>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</si>
  <si>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</si>
  <si>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</si>
  <si>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</si>
  <si>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</si>
  <si>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</si>
  <si>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</si>
  <si>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</si>
  <si>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</si>
  <si>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</si>
  <si>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</si>
  <si>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</si>
  <si>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</si>
  <si>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</si>
  <si>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</si>
  <si>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</si>
  <si>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</si>
  <si>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</si>
  <si>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</si>
  <si>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</si>
  <si>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</si>
  <si>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</si>
  <si>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</si>
  <si>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</si>
  <si>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</si>
  <si>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</si>
  <si>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</si>
  <si>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</si>
  <si>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</si>
  <si>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</si>
  <si>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</si>
  <si>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</si>
  <si>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</si>
  <si>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</si>
  <si>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</si>
  <si>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</si>
  <si>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</si>
  <si>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</si>
  <si>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</si>
  <si>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</si>
  <si>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</si>
  <si>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</si>
  <si>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</si>
  <si>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</si>
  <si>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</si>
  <si>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</si>
  <si>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</si>
  <si>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</si>
  <si>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</si>
  <si>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</si>
  <si>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</si>
  <si>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</si>
  <si>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</si>
  <si>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</si>
  <si>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</si>
  <si>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</si>
  <si>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</si>
  <si>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</si>
  <si>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</si>
  <si>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</si>
  <si>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</si>
  <si>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</si>
  <si>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</si>
  <si>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</si>
  <si>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</si>
  <si>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</si>
  <si>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</si>
  <si>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</si>
  <si>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</si>
  <si>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</si>
  <si>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</si>
  <si>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</si>
  <si>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</si>
  <si>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</si>
  <si>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</si>
  <si>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</si>
  <si>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</si>
  <si>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</si>
  <si>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</si>
  <si>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</si>
  <si>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</si>
  <si>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</si>
  <si>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</si>
  <si>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</si>
  <si>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</si>
  <si>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</si>
  <si>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</si>
  <si>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</si>
  <si>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</si>
  <si>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</si>
  <si>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</si>
  <si>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</si>
  <si>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</si>
  <si>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</si>
  <si>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</si>
  <si>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</si>
  <si>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</si>
  <si>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</si>
  <si>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</si>
  <si>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</si>
  <si>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</si>
  <si>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</si>
  <si>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</si>
  <si>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</si>
  <si>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</si>
  <si>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</si>
  <si>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</si>
  <si>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</si>
  <si>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</si>
  <si>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</si>
  <si>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</si>
  <si>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</si>
  <si>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</si>
  <si>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</si>
  <si>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</si>
  <si>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</si>
  <si>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</si>
  <si>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</si>
  <si>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</si>
  <si>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</si>
  <si>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</si>
  <si>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</si>
  <si>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</si>
  <si>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</si>
  <si>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</si>
  <si>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</si>
  <si>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</si>
  <si>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</si>
  <si>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</si>
  <si>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</si>
  <si>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</si>
  <si>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</si>
  <si>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</si>
  <si>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</si>
  <si>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</si>
  <si>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</si>
  <si>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</si>
  <si>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</si>
  <si>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</si>
  <si>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</si>
  <si>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</si>
  <si>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</si>
  <si>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</si>
  <si>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</si>
  <si>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</si>
  <si>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</si>
  <si>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</si>
  <si>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</si>
  <si>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</si>
  <si>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</si>
  <si>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</si>
  <si>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</si>
  <si>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</si>
  <si>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</si>
  <si>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</si>
  <si>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</si>
  <si>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</si>
  <si>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</si>
  <si>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</si>
  <si>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</si>
  <si>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</si>
  <si>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</si>
  <si>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</si>
  <si>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</si>
  <si>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</si>
  <si>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</si>
  <si>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</si>
  <si>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</si>
  <si>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</si>
  <si>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</si>
  <si>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</si>
  <si>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</si>
  <si>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</si>
  <si>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</si>
  <si>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</si>
  <si>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</si>
  <si>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</si>
  <si>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</si>
  <si>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</si>
  <si>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</si>
  <si>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</si>
  <si>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</si>
  <si>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</si>
  <si>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</si>
  <si>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</si>
  <si>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</si>
  <si>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</si>
  <si>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</si>
  <si>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</si>
  <si>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</si>
  <si>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</si>
  <si>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</si>
  <si>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</si>
  <si>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</si>
  <si>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</si>
  <si>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</si>
  <si>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</si>
  <si>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</si>
  <si>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</si>
  <si>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</si>
  <si>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</si>
  <si>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</si>
  <si>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</si>
  <si>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</si>
  <si>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</si>
  <si>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</si>
  <si>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</si>
  <si>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</si>
  <si>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</si>
  <si>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</si>
  <si>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</si>
  <si>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</si>
  <si>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</si>
  <si>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</si>
  <si>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</si>
  <si>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</si>
  <si>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</si>
  <si>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</si>
  <si>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</si>
  <si>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</si>
  <si>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</si>
  <si>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</si>
  <si>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</si>
  <si>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</si>
  <si>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</si>
  <si>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</si>
  <si>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</si>
  <si>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</si>
  <si>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</si>
  <si>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</si>
  <si>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</si>
  <si>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</si>
  <si>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</si>
  <si>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</si>
  <si>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</si>
  <si>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</si>
  <si>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</si>
  <si>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</si>
  <si>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</si>
  <si>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</si>
  <si>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</si>
  <si>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</si>
  <si>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</si>
  <si>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</si>
  <si>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</si>
  <si>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</si>
  <si>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</si>
  <si>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</si>
  <si>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</si>
  <si>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</si>
  <si>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</si>
  <si>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</si>
  <si>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</si>
  <si>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</si>
  <si>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</si>
  <si>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</si>
  <si>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</si>
  <si>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</si>
  <si>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</si>
  <si>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</si>
  <si>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</si>
  <si>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</si>
  <si>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</si>
  <si>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</si>
  <si>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</si>
  <si>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</si>
  <si>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</si>
  <si>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</si>
  <si>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</si>
  <si>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</si>
  <si>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</si>
  <si>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</si>
  <si>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</si>
  <si>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</si>
  <si>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</si>
  <si>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</si>
  <si>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</si>
  <si>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</si>
  <si>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</si>
  <si>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</si>
  <si>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</si>
  <si>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</si>
  <si>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</si>
  <si>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</si>
  <si>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</si>
  <si>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</si>
  <si>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</si>
  <si>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</si>
  <si>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</si>
  <si>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</si>
  <si>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</si>
  <si>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</si>
  <si>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</si>
  <si>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</si>
  <si>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</si>
  <si>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</si>
  <si>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</si>
  <si>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</si>
  <si>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</si>
  <si>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</si>
  <si>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</si>
  <si>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</si>
  <si>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</si>
  <si>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</si>
  <si>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</si>
  <si>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</si>
  <si>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</si>
  <si>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</si>
  <si>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</si>
  <si>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</si>
  <si>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</si>
  <si>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</si>
  <si>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</si>
  <si>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</si>
  <si>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</si>
  <si>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</si>
  <si>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</si>
  <si>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</si>
  <si>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</si>
  <si>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</si>
  <si>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</si>
  <si>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</si>
  <si>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</si>
  <si>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</si>
  <si>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</si>
  <si>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</si>
  <si>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</si>
  <si>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</si>
  <si>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</si>
  <si>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</si>
  <si>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</si>
  <si>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</si>
  <si>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</si>
  <si>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</si>
  <si>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</si>
  <si>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</si>
  <si>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</si>
  <si>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</si>
  <si>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</si>
  <si>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</si>
  <si>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</si>
  <si>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</si>
  <si>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</si>
  <si>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</si>
  <si>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</si>
  <si>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</si>
  <si>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</si>
  <si>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</si>
  <si>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</si>
  <si>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</si>
  <si>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</si>
  <si>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</si>
  <si>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</si>
  <si>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</si>
  <si>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</si>
  <si>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</si>
  <si>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</si>
  <si>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</si>
  <si>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</si>
  <si>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</si>
  <si>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</si>
  <si>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</si>
  <si>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</si>
  <si>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</si>
  <si>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</si>
  <si>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</si>
  <si>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</si>
  <si>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</si>
  <si>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</si>
  <si>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</si>
  <si>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</si>
  <si>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</si>
  <si>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</si>
  <si>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</si>
  <si>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</si>
  <si>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</si>
  <si>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</si>
  <si>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</si>
  <si>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</si>
  <si>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</si>
  <si>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</si>
  <si>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</si>
  <si>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</si>
  <si>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</si>
  <si>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</si>
  <si>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</si>
  <si>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</si>
  <si>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</si>
  <si>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</si>
  <si>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</si>
  <si>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</si>
  <si>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</si>
  <si>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</si>
  <si>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</si>
  <si>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</si>
  <si>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</si>
  <si>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</si>
  <si>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</si>
  <si>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</si>
  <si>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</si>
  <si>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</si>
  <si>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</si>
  <si>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</si>
  <si>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</si>
  <si>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</si>
  <si>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</si>
  <si>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</si>
  <si>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</si>
  <si>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</si>
  <si>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</si>
  <si>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</si>
  <si>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</si>
  <si>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</si>
  <si>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</si>
  <si>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</si>
  <si>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</si>
  <si>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</si>
  <si>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</si>
  <si>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</si>
  <si>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</si>
  <si>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</si>
  <si>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</si>
  <si>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</si>
  <si>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</si>
  <si>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</si>
  <si>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</si>
  <si>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</si>
  <si>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</si>
  <si>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</si>
  <si>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</si>
  <si>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</si>
  <si>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</si>
  <si>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</si>
  <si>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</si>
  <si>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</si>
  <si>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</si>
  <si>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</si>
  <si>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</si>
  <si>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</si>
  <si>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</si>
  <si>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</si>
  <si>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</si>
  <si>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</si>
  <si>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</si>
  <si>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</si>
  <si>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</si>
  <si>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</si>
  <si>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</si>
  <si>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</si>
  <si>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</si>
  <si>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</si>
  <si>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</si>
  <si>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</si>
  <si>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</si>
  <si>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</si>
  <si>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</si>
  <si>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</si>
  <si>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</si>
  <si>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</si>
  <si>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</si>
  <si>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</si>
  <si>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</si>
  <si>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</si>
  <si>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</si>
  <si>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</si>
  <si>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</si>
  <si>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</si>
  <si>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</si>
  <si>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</si>
  <si>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</si>
  <si>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</si>
  <si>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</si>
  <si>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</si>
  <si>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</si>
  <si>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</si>
  <si>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</si>
  <si>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</si>
  <si>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</si>
  <si>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</si>
  <si>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</si>
  <si>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</si>
  <si>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</si>
  <si>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</si>
  <si>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</si>
  <si>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</si>
  <si>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</si>
  <si>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</si>
  <si>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</si>
  <si>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</si>
  <si>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</si>
  <si>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</si>
  <si>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</si>
  <si>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</si>
  <si>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</si>
  <si>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</si>
  <si>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</si>
  <si>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</si>
  <si>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</si>
  <si>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</si>
  <si>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</si>
  <si>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</si>
  <si>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</si>
  <si>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</si>
  <si>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</si>
  <si>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</si>
  <si>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</si>
  <si>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</si>
  <si>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</si>
  <si>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</si>
  <si>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</si>
  <si>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</si>
  <si>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</si>
  <si>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</si>
  <si>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</si>
  <si>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</si>
  <si>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</si>
  <si>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</si>
  <si>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</si>
  <si>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</si>
  <si>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</si>
  <si>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</si>
  <si>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</si>
  <si>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</si>
  <si>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</si>
  <si>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</si>
  <si>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</si>
  <si>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</si>
  <si>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</si>
  <si>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</si>
  <si>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</si>
  <si>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</si>
  <si>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</si>
  <si>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</si>
  <si>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</si>
  <si>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</si>
  <si>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</si>
  <si>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</si>
  <si>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</si>
  <si>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</si>
  <si>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</si>
  <si>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</si>
  <si>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</si>
  <si>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</si>
  <si>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</si>
  <si>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</si>
  <si>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</si>
  <si>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</si>
  <si>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</si>
  <si>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</si>
  <si>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</si>
  <si>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</si>
  <si>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</si>
  <si>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</si>
  <si>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</si>
  <si>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</si>
  <si>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</si>
  <si>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</si>
  <si>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</si>
  <si>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</si>
  <si>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</si>
  <si>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</si>
  <si>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</si>
  <si>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</si>
  <si>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</si>
  <si>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</si>
  <si>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</si>
  <si>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</si>
  <si>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</si>
  <si>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</si>
  <si>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</si>
  <si>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</si>
  <si>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</si>
  <si>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</si>
  <si>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</si>
  <si>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</si>
  <si>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</si>
  <si>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</si>
  <si>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</si>
  <si>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</si>
  <si>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</si>
  <si>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</si>
  <si>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</si>
  <si>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</si>
  <si>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</si>
  <si>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</si>
  <si>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</si>
  <si>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</si>
  <si>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</si>
  <si>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</si>
  <si>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</si>
  <si>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</si>
  <si>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</si>
  <si>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</si>
  <si>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</si>
  <si>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</si>
  <si>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</si>
  <si>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</si>
  <si>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</si>
  <si>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</si>
  <si>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</si>
  <si>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</si>
  <si>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</si>
  <si>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</si>
  <si>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</si>
  <si>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</si>
  <si>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</si>
  <si>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</si>
  <si>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</si>
  <si>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</si>
  <si>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</si>
  <si>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</si>
  <si>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</si>
  <si>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</si>
  <si>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</si>
  <si>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</si>
  <si>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</si>
  <si>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</si>
  <si>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</si>
  <si>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</si>
  <si>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</si>
  <si>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</si>
  <si>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</si>
  <si>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</si>
  <si>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</si>
  <si>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</si>
  <si>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</si>
  <si>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</si>
  <si>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</si>
  <si>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</si>
  <si>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</si>
  <si>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</si>
  <si>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</si>
  <si>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</si>
  <si>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</si>
  <si>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</si>
  <si>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</si>
  <si>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</si>
  <si>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</si>
  <si>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</si>
  <si>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</si>
  <si>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</si>
  <si>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</si>
  <si>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</si>
  <si>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</si>
  <si>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</si>
  <si>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</si>
  <si>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</si>
  <si>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</si>
  <si>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</si>
  <si>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</si>
  <si>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</si>
  <si>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</si>
  <si>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</si>
  <si>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</si>
  <si>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</si>
  <si>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</si>
  <si>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</si>
  <si>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</si>
  <si>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</si>
  <si>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</si>
  <si>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</si>
  <si>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</si>
  <si>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</si>
  <si>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</si>
  <si>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</si>
  <si>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</si>
  <si>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</si>
  <si>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</si>
  <si>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</si>
  <si>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</si>
  <si>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</si>
  <si>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</si>
  <si>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</si>
  <si>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</si>
  <si>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</si>
  <si>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</si>
  <si>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</si>
  <si>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</si>
  <si>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</si>
  <si>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</si>
  <si>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</si>
  <si>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</si>
  <si>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</si>
  <si>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</si>
  <si>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</si>
  <si>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</si>
  <si>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</si>
  <si>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</si>
  <si>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</si>
  <si>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</si>
  <si>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</si>
  <si>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</si>
  <si>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</si>
  <si>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</si>
  <si>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</si>
  <si>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</si>
  <si>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</si>
  <si>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</si>
  <si>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</si>
  <si>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</si>
  <si>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</si>
  <si>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</si>
  <si>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</si>
  <si>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</si>
  <si>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</si>
  <si>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</si>
  <si>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</si>
  <si>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</si>
  <si>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</si>
  <si>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</si>
  <si>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</si>
  <si>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</si>
  <si>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</si>
  <si>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</si>
  <si>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</si>
  <si>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</si>
  <si>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</si>
  <si>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</si>
  <si>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</si>
  <si>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</si>
  <si>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</si>
  <si>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</si>
  <si>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</si>
  <si>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</si>
  <si>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</si>
  <si>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</si>
  <si>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</si>
  <si>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</si>
  <si>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</si>
  <si>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</si>
  <si>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</si>
  <si>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</si>
  <si>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</si>
  <si>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</si>
  <si>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</si>
  <si>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</si>
  <si>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</si>
  <si>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</si>
  <si>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</si>
  <si>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</si>
  <si>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</si>
  <si>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</si>
  <si>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</si>
  <si>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</si>
  <si>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</si>
  <si>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</si>
  <si>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</si>
  <si>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</si>
  <si>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</si>
  <si>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</si>
  <si>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</si>
  <si>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</si>
  <si>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</si>
  <si>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</si>
  <si>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</si>
  <si>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</si>
  <si>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</si>
  <si>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</si>
  <si>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</si>
  <si>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</si>
  <si>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</si>
  <si>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</si>
  <si>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</si>
  <si>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</si>
  <si>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</si>
  <si>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</si>
  <si>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</si>
  <si>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</si>
  <si>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</si>
  <si>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</si>
  <si>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</si>
  <si>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</si>
  <si>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</si>
  <si>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</si>
  <si>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</si>
  <si>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</si>
  <si>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</si>
  <si>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</si>
  <si>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</si>
  <si>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</si>
  <si>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</si>
  <si>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</si>
  <si>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</si>
  <si>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</si>
  <si>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</si>
  <si>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</si>
  <si>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</si>
  <si>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</si>
  <si>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</si>
  <si>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</si>
  <si>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</si>
  <si>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</si>
  <si>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</si>
  <si>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</si>
  <si>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</si>
  <si>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</si>
  <si>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</si>
  <si>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</si>
  <si>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</si>
  <si>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</si>
  <si>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</si>
  <si>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</si>
  <si>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</si>
  <si>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</si>
  <si>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</si>
  <si>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</si>
  <si>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</si>
  <si>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</si>
  <si>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</si>
  <si>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</si>
  <si>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</si>
  <si>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</si>
  <si>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</si>
  <si>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</si>
  <si>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</si>
  <si>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</si>
  <si>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</si>
  <si>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</si>
  <si>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</si>
  <si>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</si>
  <si>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</si>
  <si>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</si>
  <si>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</si>
  <si>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</si>
  <si>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</si>
  <si>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</si>
  <si>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</si>
  <si>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</si>
  <si>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</si>
  <si>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</si>
  <si>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</si>
  <si>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</si>
  <si>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</si>
  <si>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</si>
  <si>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</si>
  <si>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</si>
  <si>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</si>
  <si>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</si>
  <si>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</si>
  <si>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</si>
  <si>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</si>
  <si>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</si>
  <si>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</si>
  <si>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</si>
  <si>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</si>
  <si>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</si>
  <si>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</si>
  <si>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</si>
  <si>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</si>
  <si>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</si>
  <si>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</si>
  <si>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</si>
  <si>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</si>
  <si>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</si>
  <si>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</si>
  <si>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</si>
  <si>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</si>
  <si>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</si>
  <si>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</si>
  <si>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</si>
  <si>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</si>
  <si>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</si>
  <si>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</si>
  <si>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</si>
  <si>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</si>
  <si>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</si>
  <si>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</si>
  <si>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</si>
  <si>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</si>
  <si>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</si>
  <si>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</si>
  <si>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</si>
  <si>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</si>
  <si>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</si>
  <si>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</si>
  <si>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</si>
  <si>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</si>
  <si>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</si>
  <si>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</si>
  <si>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</si>
  <si>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</si>
  <si>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</si>
  <si>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</si>
  <si>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</si>
  <si>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</si>
  <si>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</si>
  <si>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</si>
  <si>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</si>
  <si>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</si>
  <si>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</si>
  <si>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</si>
  <si>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</si>
  <si>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</si>
  <si>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</si>
  <si>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</si>
  <si>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</si>
  <si>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</si>
  <si>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</si>
  <si>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</si>
  <si>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</si>
  <si>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</si>
  <si>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</si>
  <si>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</si>
  <si>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</si>
  <si>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</si>
  <si>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</si>
  <si>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</si>
  <si>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</si>
  <si>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</si>
  <si>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</si>
  <si>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</si>
  <si>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</si>
  <si>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</si>
  <si>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</si>
  <si>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</si>
  <si>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</si>
  <si>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</si>
  <si>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</si>
  <si>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</si>
  <si>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</si>
  <si>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</si>
  <si>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</si>
  <si>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</si>
  <si>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</si>
  <si>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</si>
  <si>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</si>
  <si>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</si>
  <si>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</si>
  <si>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</si>
  <si>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</si>
  <si>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</si>
  <si>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</si>
  <si>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</si>
  <si>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</si>
  <si>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</si>
  <si>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</si>
  <si>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</si>
  <si>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</si>
  <si>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</si>
  <si>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</si>
  <si>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</si>
  <si>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</si>
  <si>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</si>
  <si>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</si>
  <si>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</si>
  <si>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</si>
  <si>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</si>
  <si>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</si>
  <si>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</si>
  <si>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</si>
  <si>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</si>
  <si>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</si>
  <si>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</si>
  <si>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</si>
  <si>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</si>
  <si>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</si>
  <si>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</si>
  <si>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</si>
  <si>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</si>
  <si>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</si>
  <si>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</si>
  <si>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</si>
  <si>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</si>
  <si>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</si>
  <si>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</si>
  <si>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</si>
  <si>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</si>
  <si>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</si>
  <si>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</si>
  <si>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</si>
  <si>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</si>
  <si>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</si>
  <si>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</si>
  <si>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</si>
  <si>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</si>
  <si>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</si>
  <si>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</si>
  <si>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</si>
  <si>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</si>
  <si>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</si>
  <si>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</si>
  <si>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</si>
  <si>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</si>
  <si>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</si>
  <si>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</si>
  <si>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</si>
  <si>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</si>
  <si>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</si>
  <si>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</si>
  <si>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</si>
  <si>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</si>
  <si>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</si>
  <si>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</si>
  <si>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</si>
  <si>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</si>
  <si>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</si>
  <si>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</si>
  <si>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</si>
  <si>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</si>
  <si>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</si>
  <si>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</si>
  <si>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</si>
  <si>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</si>
  <si>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</si>
  <si>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</si>
  <si>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</si>
  <si>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</si>
  <si>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</si>
  <si>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</si>
  <si>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</si>
  <si>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</si>
  <si>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</si>
  <si>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</si>
  <si>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</si>
  <si>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</si>
  <si>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</si>
  <si>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</si>
  <si>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</si>
  <si>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</si>
  <si>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</si>
  <si>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</si>
  <si>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</si>
  <si>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</si>
  <si>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</si>
  <si>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</si>
  <si>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</si>
  <si>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</si>
  <si>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</si>
  <si>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</si>
  <si>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</si>
  <si>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</si>
  <si>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</si>
  <si>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</si>
  <si>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</si>
  <si>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</si>
  <si>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</si>
  <si>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</si>
  <si>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</si>
  <si>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</si>
  <si>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</si>
  <si>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</si>
  <si>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</si>
  <si>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</si>
  <si>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</si>
  <si>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</si>
  <si>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</si>
  <si>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</si>
  <si>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</si>
  <si>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</si>
  <si>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</si>
  <si>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</si>
  <si>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</si>
  <si>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</si>
  <si>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</si>
  <si>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</si>
  <si>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</si>
  <si>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</si>
  <si>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</si>
  <si>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</si>
  <si>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</si>
  <si>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</si>
  <si>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</si>
  <si>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</si>
  <si>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</si>
  <si>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</si>
  <si>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</si>
  <si>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</si>
  <si>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</si>
  <si>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</si>
  <si>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</si>
  <si>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</si>
  <si>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</si>
  <si>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</si>
  <si>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</si>
  <si>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</si>
  <si>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</si>
  <si>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</si>
  <si>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</si>
  <si>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</si>
  <si>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</si>
  <si>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</si>
  <si>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</si>
  <si>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</si>
  <si>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</si>
  <si>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</si>
  <si>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</si>
  <si>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</si>
  <si>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</si>
  <si>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</si>
  <si>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</si>
  <si>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</si>
  <si>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</si>
  <si>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</si>
  <si>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</si>
  <si>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</si>
  <si>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</si>
  <si>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</si>
  <si>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</si>
  <si>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</si>
  <si>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</si>
  <si>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</si>
  <si>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</si>
  <si>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</si>
  <si>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</si>
  <si>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</si>
  <si>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</si>
  <si>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</si>
  <si>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</si>
  <si>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</si>
  <si>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</si>
  <si>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</si>
  <si>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</si>
  <si>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</si>
  <si>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</si>
  <si>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</si>
  <si>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</si>
  <si>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</si>
  <si>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</si>
  <si>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</si>
  <si>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</si>
  <si>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</si>
  <si>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</si>
  <si>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</si>
  <si>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</si>
  <si>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</si>
  <si>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</si>
  <si>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</si>
  <si>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</si>
  <si>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</si>
  <si>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</si>
  <si>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</si>
  <si>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</si>
  <si>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</si>
  <si>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</si>
  <si>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</si>
  <si>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</si>
  <si>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</si>
  <si>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</si>
  <si>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</si>
  <si>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</si>
  <si>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</si>
  <si>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</si>
  <si>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</si>
  <si>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</si>
  <si>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</si>
  <si>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</si>
  <si>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</si>
  <si>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</si>
  <si>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</si>
  <si>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</si>
  <si>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</si>
  <si>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</si>
  <si>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</si>
  <si>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</si>
  <si>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</si>
  <si>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</si>
  <si>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</si>
  <si>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</si>
  <si>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</si>
  <si>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</si>
  <si>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</si>
  <si>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</si>
  <si>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</si>
  <si>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</si>
  <si>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</si>
  <si>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</si>
  <si>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</si>
  <si>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</si>
  <si>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</si>
  <si>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</si>
  <si>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</si>
  <si>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</si>
  <si>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</si>
  <si>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</si>
  <si>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</si>
  <si>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</si>
  <si>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</si>
  <si>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</si>
  <si>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</si>
  <si>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</si>
  <si>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</si>
  <si>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</si>
  <si>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</si>
  <si>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</si>
  <si>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</si>
  <si>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</si>
  <si>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</si>
  <si>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</si>
  <si>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</si>
  <si>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</si>
  <si>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</si>
  <si>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</si>
  <si>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</si>
  <si>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</si>
  <si>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</si>
  <si>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</si>
  <si>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</si>
  <si>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</si>
  <si>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</si>
  <si>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</si>
  <si>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</si>
  <si>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</si>
  <si>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</si>
  <si>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</si>
  <si>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</si>
  <si>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</si>
  <si>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</si>
  <si>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</si>
  <si>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</si>
  <si>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</si>
  <si>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</si>
  <si>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</si>
  <si>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</si>
  <si>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</si>
  <si>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</si>
  <si>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</si>
  <si>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</si>
  <si>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</si>
  <si>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</si>
  <si>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</si>
  <si>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</si>
  <si>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</si>
  <si>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</si>
  <si>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</si>
  <si>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</si>
  <si>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</si>
  <si>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</si>
  <si>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</si>
  <si>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</si>
  <si>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</si>
  <si>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</si>
  <si>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</si>
  <si>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</si>
  <si>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</si>
  <si>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</si>
  <si>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</si>
  <si>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</si>
  <si>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</si>
  <si>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</si>
  <si>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</si>
  <si>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</si>
  <si>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</si>
  <si>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</si>
  <si>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</si>
  <si>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</si>
  <si>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</si>
  <si>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</si>
  <si>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</si>
  <si>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</si>
  <si>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</si>
  <si>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</si>
  <si>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</si>
  <si>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</si>
  <si>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</si>
  <si>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</si>
  <si>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</si>
  <si>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</si>
  <si>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</si>
  <si>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</si>
  <si>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</si>
  <si>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</si>
  <si>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</si>
  <si>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</si>
  <si>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</si>
  <si>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</si>
  <si>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</si>
  <si>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</si>
  <si>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</si>
  <si>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</si>
  <si>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</si>
  <si>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</si>
  <si>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</si>
  <si>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</si>
  <si>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</si>
  <si>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</si>
  <si>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</si>
  <si>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</si>
  <si>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</si>
  <si>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</si>
  <si>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</si>
  <si>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</si>
  <si>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</si>
  <si>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</si>
  <si>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</si>
  <si>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</si>
  <si>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</si>
  <si>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</si>
  <si>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</si>
  <si>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</si>
  <si>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</si>
  <si>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</si>
  <si>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</si>
  <si>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</si>
  <si>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</si>
  <si>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</si>
  <si>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</si>
  <si>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</si>
  <si>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</si>
  <si>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</si>
  <si>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</si>
  <si>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</si>
  <si>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</si>
  <si>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</si>
  <si>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</si>
  <si>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</si>
  <si>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</si>
  <si>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</si>
  <si>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</si>
  <si>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</si>
  <si>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</si>
  <si>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</si>
  <si>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</si>
  <si>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</si>
  <si>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</si>
  <si>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</si>
  <si>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</si>
  <si>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</si>
  <si>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</si>
  <si>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</si>
  <si>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</si>
  <si>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</si>
  <si>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</si>
  <si>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</si>
  <si>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</si>
  <si>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</si>
  <si>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</si>
  <si>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</si>
  <si>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</si>
  <si>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</si>
  <si>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</si>
  <si>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</si>
  <si>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</si>
  <si>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</si>
  <si>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</si>
  <si>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</si>
  <si>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</si>
  <si>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</si>
  <si>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</si>
  <si>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</si>
  <si>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</si>
  <si>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</si>
  <si>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</si>
  <si>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</si>
  <si>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</si>
  <si>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</si>
  <si>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</si>
  <si>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</si>
  <si>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</si>
  <si>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</si>
  <si>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</si>
  <si>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</si>
  <si>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</si>
  <si>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</si>
  <si>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</si>
  <si>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</si>
  <si>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</si>
  <si>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</si>
  <si>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</si>
  <si>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</si>
  <si>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</si>
  <si>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</si>
  <si>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</si>
  <si>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</si>
  <si>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</si>
  <si>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</si>
  <si>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</si>
  <si>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</si>
  <si>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</si>
  <si>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</si>
  <si>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</si>
  <si>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</si>
  <si>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</si>
  <si>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</si>
  <si>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</si>
  <si>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</si>
  <si>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</si>
  <si>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</si>
  <si>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</si>
  <si>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</si>
  <si>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</si>
  <si>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</si>
  <si>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</si>
  <si>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</si>
  <si>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</si>
  <si>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</si>
  <si>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</si>
  <si>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</si>
  <si>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</si>
  <si>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</si>
  <si>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</si>
  <si>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</si>
  <si>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</si>
  <si>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</si>
  <si>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</si>
  <si>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</si>
  <si>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</si>
  <si>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</si>
  <si>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</si>
  <si>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</si>
  <si>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</si>
  <si>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</si>
  <si>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</si>
  <si>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</si>
  <si>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</si>
  <si>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</si>
  <si>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</si>
  <si>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</si>
  <si>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</si>
  <si>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</si>
  <si>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</si>
  <si>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</si>
  <si>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</si>
  <si>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</si>
  <si>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</si>
  <si>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</si>
  <si>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</si>
  <si>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</si>
  <si>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</si>
  <si>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</si>
  <si>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</si>
  <si>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</si>
  <si>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</si>
  <si>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</si>
  <si>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</si>
  <si>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</si>
  <si>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</si>
  <si>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</si>
  <si>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</si>
  <si>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</si>
  <si>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</si>
  <si>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</si>
  <si>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</si>
  <si>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</si>
  <si>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</si>
  <si>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</si>
  <si>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</si>
  <si>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</si>
  <si>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</si>
  <si>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</si>
  <si>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</si>
  <si>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</si>
  <si>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</si>
  <si>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</si>
  <si>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</si>
  <si>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</si>
  <si>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</si>
  <si>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</si>
  <si>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</si>
  <si>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</si>
  <si>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</si>
  <si>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</si>
  <si>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</si>
  <si>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</si>
  <si>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</si>
  <si>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</si>
  <si>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</si>
  <si>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</si>
  <si>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</si>
  <si>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</si>
  <si>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</si>
  <si>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</si>
  <si>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</si>
  <si>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</si>
  <si>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</si>
  <si>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</si>
  <si>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</si>
  <si>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</si>
  <si>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</si>
  <si>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</si>
  <si>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</si>
  <si>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</si>
  <si>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</si>
  <si>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</si>
  <si>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</si>
  <si>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</si>
  <si>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</si>
  <si>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</si>
  <si>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</si>
  <si>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</si>
  <si>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</si>
  <si>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</si>
  <si>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</si>
  <si>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</si>
  <si>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</si>
  <si>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</si>
  <si>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</si>
  <si>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</si>
  <si>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</si>
  <si>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</si>
  <si>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</si>
  <si>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</si>
  <si>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</si>
  <si>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</si>
  <si>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</si>
  <si>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</si>
  <si>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</si>
  <si>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</si>
  <si>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</si>
  <si>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</si>
  <si>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</si>
  <si>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</si>
  <si>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</si>
  <si>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</si>
  <si>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</si>
  <si>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</si>
  <si>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</si>
  <si>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</si>
  <si>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</si>
  <si>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</si>
  <si>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</si>
  <si>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</si>
  <si>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</si>
  <si>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</si>
  <si>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</si>
  <si>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</si>
  <si>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</si>
  <si>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</si>
  <si>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</si>
  <si>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</si>
  <si>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</si>
  <si>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</si>
  <si>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</si>
  <si>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</si>
  <si>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</si>
  <si>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</si>
  <si>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</si>
  <si>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</si>
  <si>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</si>
  <si>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</si>
  <si>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</si>
  <si>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</si>
  <si>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</si>
  <si>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</si>
  <si>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</si>
  <si>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</si>
  <si>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</si>
  <si>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</si>
  <si>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</si>
  <si>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</si>
  <si>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</si>
  <si>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</si>
  <si>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</si>
  <si>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</si>
  <si>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</si>
  <si>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</si>
  <si>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</si>
  <si>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</si>
  <si>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</si>
  <si>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</si>
  <si>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</si>
  <si>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</si>
  <si>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</si>
  <si>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</si>
  <si>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</si>
  <si>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</si>
  <si>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</si>
  <si>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</si>
  <si>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</si>
  <si>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</si>
  <si>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</si>
  <si>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</si>
  <si>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</si>
  <si>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</si>
  <si>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</si>
  <si>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</si>
  <si>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</si>
  <si>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</si>
  <si>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</si>
  <si>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</si>
  <si>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</si>
  <si>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</si>
  <si>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</si>
  <si>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</si>
  <si>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</si>
  <si>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</si>
  <si>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</si>
  <si>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</si>
  <si>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</si>
  <si>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</si>
  <si>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</si>
  <si>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</si>
  <si>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</si>
  <si>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</si>
  <si>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</si>
  <si>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</si>
  <si>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</si>
  <si>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</si>
  <si>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</si>
  <si>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</si>
  <si>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</si>
  <si>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</si>
  <si>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</si>
  <si>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</si>
  <si>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</si>
  <si>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</si>
  <si>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</si>
  <si>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</si>
  <si>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</si>
  <si>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</si>
  <si>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</si>
  <si>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</si>
  <si>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</si>
  <si>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</si>
  <si>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</si>
  <si>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</si>
  <si>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</si>
  <si>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</si>
  <si>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</si>
  <si>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</si>
  <si>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</si>
  <si>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</si>
  <si>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</si>
  <si>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</si>
  <si>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</si>
  <si>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</si>
  <si>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</si>
  <si>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</si>
  <si>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</si>
  <si>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</si>
  <si>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</si>
  <si>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</si>
  <si>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</si>
  <si>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</si>
  <si>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</si>
  <si>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</si>
  <si>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</si>
  <si>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</si>
  <si>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</si>
  <si>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</si>
  <si>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</si>
  <si>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</si>
  <si>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</si>
  <si>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</si>
  <si>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</si>
  <si>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</si>
  <si>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</si>
  <si>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</si>
  <si>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</si>
  <si>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</si>
  <si>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</si>
  <si>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</si>
  <si>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</si>
  <si>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</si>
  <si>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</si>
  <si>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</si>
  <si>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</si>
  <si>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</si>
  <si>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</si>
  <si>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</si>
  <si>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</si>
  <si>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</si>
  <si>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</si>
  <si>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</si>
  <si>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</si>
  <si>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</si>
  <si>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</si>
  <si>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</si>
  <si>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</si>
  <si>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</si>
  <si>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</si>
  <si>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</si>
  <si>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</si>
  <si>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</si>
  <si>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</si>
  <si>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</si>
  <si>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</si>
  <si>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</si>
  <si>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</si>
  <si>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</si>
  <si>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</si>
  <si>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</si>
  <si>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</si>
  <si>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</si>
  <si>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</si>
  <si>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</si>
  <si>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</si>
  <si>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</si>
  <si>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</si>
  <si>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</si>
  <si>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</si>
  <si>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</si>
  <si>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</si>
  <si>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</si>
  <si>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</si>
  <si>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</si>
  <si>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</si>
  <si>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</si>
  <si>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</si>
  <si>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</si>
  <si>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</si>
  <si>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</si>
  <si>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</si>
  <si>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</si>
  <si>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</si>
  <si>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</si>
  <si>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</si>
  <si>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</si>
  <si>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</si>
  <si>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</si>
  <si>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</si>
  <si>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</si>
  <si>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</si>
  <si>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</si>
  <si>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</si>
  <si>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</si>
  <si>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</si>
  <si>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</si>
  <si>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</si>
  <si>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</si>
  <si>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</si>
  <si>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</si>
  <si>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</si>
  <si>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</si>
  <si>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</si>
  <si>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</si>
  <si>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</si>
  <si>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</si>
  <si>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</si>
  <si>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</si>
  <si>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</si>
  <si>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</si>
  <si>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</si>
  <si>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</si>
  <si>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</si>
  <si>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</si>
  <si>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</si>
  <si>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</si>
  <si>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</si>
  <si>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</si>
  <si>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</si>
  <si>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</si>
  <si>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</si>
  <si>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</si>
  <si>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</si>
  <si>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</si>
  <si>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</si>
  <si>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</si>
  <si>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</si>
  <si>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</si>
  <si>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</si>
  <si>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</si>
  <si>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</si>
  <si>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</si>
  <si>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</si>
  <si>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</si>
  <si>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</si>
  <si>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</si>
  <si>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</si>
  <si>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</si>
  <si>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</si>
  <si>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</si>
  <si>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</si>
  <si>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</si>
  <si>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</si>
  <si>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</si>
  <si>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</si>
  <si>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</si>
  <si>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</si>
  <si>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</si>
  <si>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</si>
  <si>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</si>
  <si>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</si>
  <si>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</si>
  <si>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</si>
  <si>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</si>
  <si>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</si>
  <si>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</si>
  <si>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</si>
  <si>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</si>
  <si>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</si>
  <si>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</si>
  <si>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</si>
  <si>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</si>
  <si>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</si>
  <si>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</si>
  <si>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</si>
  <si>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</si>
  <si>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</si>
  <si>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</si>
  <si>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</si>
  <si>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</si>
  <si>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</si>
  <si>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</si>
  <si>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</si>
  <si>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</si>
  <si>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</si>
  <si>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</si>
  <si>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</si>
  <si>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</si>
  <si>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</si>
  <si>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</si>
  <si>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</si>
  <si>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</si>
  <si>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</si>
  <si>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</si>
  <si>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</si>
  <si>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</si>
  <si>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</si>
  <si>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</si>
  <si>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</si>
  <si>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</si>
  <si>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</si>
  <si>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</si>
  <si>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</si>
  <si>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</si>
  <si>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</si>
  <si>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</si>
  <si>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</si>
  <si>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</si>
  <si>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</si>
  <si>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</si>
  <si>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</si>
  <si>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</si>
  <si>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</si>
  <si>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</si>
  <si>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</si>
  <si>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</si>
  <si>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</si>
  <si>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</si>
  <si>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</si>
  <si>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</si>
  <si>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</si>
  <si>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</si>
  <si>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</si>
  <si>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</si>
  <si>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</si>
  <si>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</si>
  <si>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</si>
  <si>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</si>
  <si>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</si>
  <si>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</si>
  <si>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</si>
  <si>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</si>
  <si>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</si>
  <si>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</si>
  <si>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</si>
  <si>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</si>
  <si>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</si>
  <si>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</si>
  <si>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</si>
  <si>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</si>
  <si>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</si>
  <si>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</si>
  <si>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</si>
  <si>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</si>
  <si>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</si>
  <si>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</si>
  <si>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</si>
  <si>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</si>
  <si>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</si>
  <si>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</si>
  <si>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</si>
  <si>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</si>
  <si>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</si>
  <si>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</si>
  <si>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</si>
  <si>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</si>
  <si>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</si>
  <si>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</si>
  <si>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</si>
  <si>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</si>
  <si>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</si>
  <si>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</si>
  <si>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</si>
  <si>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</si>
  <si>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</si>
  <si>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</si>
  <si>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</si>
  <si>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</si>
  <si>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</si>
  <si>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</si>
  <si>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</si>
  <si>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</si>
  <si>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</si>
  <si>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</si>
  <si>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</si>
  <si>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</si>
  <si>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</si>
  <si>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</si>
  <si>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</si>
  <si>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</si>
  <si>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</si>
  <si>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</si>
  <si>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</si>
  <si>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</si>
  <si>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</si>
  <si>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</si>
  <si>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</si>
  <si>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</si>
  <si>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</si>
  <si>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</si>
  <si>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</si>
  <si>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</si>
  <si>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</si>
  <si>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</si>
  <si>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</si>
  <si>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</si>
  <si>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</si>
  <si>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</si>
  <si>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</si>
  <si>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</si>
  <si>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</si>
  <si>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</si>
  <si>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</si>
  <si>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</si>
  <si>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</si>
  <si>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</si>
  <si>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</si>
  <si>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</si>
  <si>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</si>
  <si>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</si>
  <si>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</si>
  <si>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</si>
  <si>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</si>
  <si>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</si>
  <si>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</si>
  <si>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</si>
  <si>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</si>
  <si>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</si>
  <si>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</si>
  <si>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</si>
  <si>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</si>
  <si>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</si>
  <si>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</si>
  <si>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</si>
  <si>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</si>
  <si>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</si>
  <si>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</si>
  <si>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</si>
  <si>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</si>
  <si>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</si>
  <si>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</si>
  <si>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</si>
  <si>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</si>
  <si>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</si>
  <si>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</si>
  <si>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</si>
  <si>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</si>
  <si>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</si>
  <si>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</si>
  <si>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</si>
  <si>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</si>
  <si>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</si>
  <si>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</si>
  <si>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</si>
  <si>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</si>
  <si>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</si>
  <si>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</si>
  <si>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</si>
  <si>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</si>
  <si>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</si>
  <si>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</si>
  <si>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</si>
  <si>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</si>
  <si>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</si>
  <si>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</si>
  <si>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</si>
  <si>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</si>
  <si>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</si>
  <si>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</si>
  <si>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</si>
  <si>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</si>
  <si>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</si>
  <si>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</si>
  <si>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</si>
  <si>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</si>
  <si>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</si>
  <si>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</si>
  <si>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</si>
  <si>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</si>
  <si>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</si>
  <si>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</si>
  <si>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</si>
  <si>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</si>
  <si>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</si>
  <si>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</si>
  <si>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</si>
  <si>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</si>
  <si>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</si>
  <si>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</si>
  <si>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</si>
  <si>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</si>
  <si>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</si>
  <si>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</si>
  <si>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</si>
  <si>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</si>
  <si>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</si>
  <si>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</si>
  <si>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</si>
  <si>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</si>
  <si>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</si>
  <si>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</si>
  <si>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</si>
  <si>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</si>
  <si>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</si>
  <si>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</si>
  <si>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</si>
  <si>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</si>
  <si>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</si>
  <si>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</si>
  <si>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</si>
  <si>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</si>
  <si>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</si>
  <si>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</si>
  <si>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</si>
  <si>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</si>
  <si>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</si>
  <si>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</si>
  <si>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</si>
  <si>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</si>
  <si>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</si>
  <si>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</si>
  <si>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</si>
  <si>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</si>
  <si>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</si>
  <si>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</si>
  <si>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</si>
  <si>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</si>
  <si>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</si>
  <si>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</si>
  <si>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</si>
  <si>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</si>
  <si>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</si>
  <si>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</si>
  <si>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</si>
  <si>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</si>
  <si>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</si>
  <si>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</si>
  <si>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</si>
  <si>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</si>
  <si>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</si>
  <si>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</si>
  <si>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</si>
  <si>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</si>
  <si>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</si>
  <si>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</si>
  <si>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</si>
  <si>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</si>
  <si>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</si>
  <si>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</si>
  <si>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</si>
  <si>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</si>
  <si>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</si>
  <si>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</si>
  <si>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</si>
  <si>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</si>
  <si>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</si>
  <si>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</si>
  <si>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</si>
  <si>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</si>
  <si>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</si>
  <si>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</si>
  <si>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</si>
  <si>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</si>
  <si>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</si>
  <si>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</si>
  <si>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</si>
  <si>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</si>
  <si>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</si>
  <si>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</si>
  <si>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</si>
  <si>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</si>
  <si>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</si>
  <si>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</si>
  <si>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</si>
  <si>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</si>
  <si>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</si>
  <si>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</si>
  <si>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</si>
  <si>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</si>
  <si>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</si>
  <si>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</si>
  <si>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</si>
  <si>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</si>
  <si>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</si>
  <si>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</si>
  <si>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</si>
  <si>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</si>
  <si>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</si>
  <si>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</si>
  <si>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</si>
  <si>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</si>
  <si>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</si>
  <si>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</si>
  <si>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</si>
  <si>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</si>
  <si>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</si>
  <si>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</si>
  <si>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</si>
  <si>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</si>
  <si>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</si>
  <si>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</si>
  <si>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</si>
  <si>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</si>
  <si>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</si>
  <si>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</si>
  <si>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</si>
  <si>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</si>
  <si>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</si>
  <si>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</si>
  <si>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</si>
  <si>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</si>
  <si>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</si>
  <si>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</si>
  <si>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</si>
  <si>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</si>
  <si>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</si>
  <si>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</si>
  <si>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</si>
  <si>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</si>
  <si>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</si>
  <si>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</si>
  <si>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</si>
  <si>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</si>
  <si>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</si>
  <si>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</si>
  <si>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</si>
  <si>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</si>
  <si>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</si>
  <si>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</si>
  <si>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</si>
  <si>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</si>
  <si>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</si>
  <si>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</si>
  <si>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</si>
  <si>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</si>
  <si>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</si>
  <si>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</si>
  <si>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</si>
  <si>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</si>
  <si>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</si>
  <si>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</si>
  <si>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</si>
  <si>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</si>
  <si>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</si>
  <si>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</si>
  <si>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</si>
  <si>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</si>
  <si>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</si>
  <si>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</si>
  <si>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</si>
  <si>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</si>
  <si>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</si>
  <si>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</si>
  <si>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</si>
  <si>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</si>
  <si>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</si>
  <si>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</si>
  <si>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</si>
  <si>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</si>
  <si>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</si>
  <si>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</si>
  <si>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</si>
  <si>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</si>
  <si>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</si>
  <si>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</si>
  <si>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</si>
  <si>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</si>
  <si>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</si>
  <si>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</si>
  <si>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</si>
  <si>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</si>
  <si>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</si>
  <si>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</si>
  <si>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</si>
  <si>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</si>
  <si>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</si>
  <si>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</si>
  <si>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</si>
  <si>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</si>
  <si>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</si>
  <si>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</si>
  <si>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</si>
  <si>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</si>
  <si>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</si>
  <si>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</si>
  <si>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</si>
  <si>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</si>
  <si>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</si>
  <si>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</si>
  <si>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</si>
  <si>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</si>
  <si>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</si>
  <si>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</si>
  <si>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</si>
  <si>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</si>
  <si>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</si>
  <si>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</si>
  <si>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</si>
  <si>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</si>
  <si>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</si>
  <si>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</si>
  <si>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</si>
  <si>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</si>
  <si>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</si>
  <si>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</si>
  <si>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</si>
  <si>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</si>
  <si>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</si>
  <si>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</si>
  <si>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</si>
  <si>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</si>
  <si>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</si>
  <si>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</si>
  <si>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</si>
  <si>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</si>
  <si>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</si>
  <si>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</si>
  <si>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</si>
  <si>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</si>
  <si>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</si>
  <si>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</si>
  <si>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</si>
  <si>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</si>
  <si>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</si>
  <si>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</si>
  <si>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</si>
  <si>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</si>
  <si>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</si>
  <si>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</si>
  <si>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</si>
  <si>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</si>
  <si>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</si>
  <si>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</si>
  <si>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</si>
  <si>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</si>
  <si>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</si>
  <si>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</si>
  <si>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</si>
  <si>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</si>
  <si>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</si>
  <si>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</si>
  <si>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</si>
  <si>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</si>
  <si>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</si>
  <si>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</si>
  <si>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</si>
  <si>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</si>
  <si>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</si>
  <si>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</si>
  <si>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</si>
  <si>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</si>
  <si>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</si>
  <si>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</si>
  <si>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</si>
  <si>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</si>
  <si>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</si>
  <si>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</si>
  <si>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</si>
  <si>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</si>
  <si>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</si>
  <si>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</si>
  <si>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</si>
  <si>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</si>
  <si>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</si>
  <si>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</si>
  <si>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</si>
  <si>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</si>
  <si>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</si>
  <si>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</si>
  <si>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</si>
  <si>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</si>
  <si>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</si>
  <si>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</si>
  <si>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</si>
  <si>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</si>
  <si>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</si>
  <si>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</si>
  <si>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</si>
  <si>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</si>
  <si>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</si>
  <si>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</si>
  <si>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</si>
  <si>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</si>
  <si>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</si>
  <si>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</si>
  <si>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</si>
  <si>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</si>
  <si>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</si>
  <si>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</si>
  <si>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</si>
  <si>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</si>
  <si>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</si>
  <si>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</si>
  <si>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</si>
  <si>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</si>
  <si>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</si>
  <si>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</si>
  <si>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</si>
  <si>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</si>
  <si>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</si>
  <si>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</si>
  <si>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</si>
  <si>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</si>
  <si>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</si>
  <si>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</si>
  <si>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</si>
  <si>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</si>
  <si>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</si>
  <si>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</si>
  <si>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</si>
  <si>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</si>
  <si>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</si>
  <si>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</si>
  <si>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</si>
  <si>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</si>
  <si>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</si>
  <si>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</si>
  <si>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</si>
  <si>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</si>
  <si>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</si>
  <si>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</si>
  <si>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</si>
  <si>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</si>
  <si>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</si>
  <si>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</si>
  <si>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</si>
  <si>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</si>
  <si>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</si>
  <si>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</si>
  <si>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</si>
  <si>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</si>
  <si>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</si>
  <si>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</si>
  <si>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</si>
  <si>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</si>
  <si>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</si>
  <si>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</si>
  <si>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</si>
  <si>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</si>
  <si>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</si>
  <si>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</si>
  <si>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</si>
  <si>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</si>
  <si>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</si>
  <si>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</si>
  <si>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</si>
  <si>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</si>
  <si>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</si>
  <si>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</si>
  <si>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</si>
  <si>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</si>
  <si>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</si>
  <si>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</si>
  <si>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</si>
  <si>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</si>
  <si>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</si>
  <si>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</si>
  <si>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</si>
  <si>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</si>
  <si>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</si>
  <si>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</si>
  <si>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</si>
  <si>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</si>
  <si>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</si>
  <si>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</si>
  <si>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</si>
  <si>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</si>
  <si>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</si>
  <si>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</si>
  <si>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</si>
  <si>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</si>
  <si>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</si>
  <si>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</si>
  <si>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</si>
  <si>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</si>
  <si>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</si>
  <si>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</si>
  <si>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</si>
  <si>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</si>
  <si>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</si>
  <si>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</si>
  <si>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</si>
  <si>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</si>
  <si>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</si>
  <si>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</si>
  <si>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</si>
  <si>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</si>
  <si>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</si>
  <si>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</si>
  <si>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</si>
  <si>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</si>
  <si>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</si>
  <si>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</si>
  <si>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</si>
  <si>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</si>
  <si>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</si>
  <si>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</si>
  <si>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</si>
  <si>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</si>
  <si>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</si>
  <si>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</si>
  <si>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</si>
  <si>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</si>
  <si>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</si>
  <si>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</si>
  <si>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</si>
  <si>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</si>
  <si>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</si>
  <si>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</si>
  <si>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</si>
  <si>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</si>
  <si>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</si>
  <si>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</si>
  <si>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</si>
  <si>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</si>
  <si>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</si>
  <si>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</si>
  <si>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</si>
  <si>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</si>
  <si>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</si>
  <si>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</si>
  <si>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</si>
  <si>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</si>
  <si>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</si>
  <si>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</si>
  <si>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</si>
  <si>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</si>
  <si>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</si>
  <si>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</si>
  <si>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</si>
  <si>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</si>
  <si>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</si>
  <si>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</si>
  <si>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</si>
  <si>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</si>
  <si>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</si>
  <si>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</si>
  <si>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</si>
  <si>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</si>
  <si>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</si>
  <si>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</si>
  <si>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</si>
  <si>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</si>
  <si>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</si>
  <si>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</si>
  <si>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</si>
  <si>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</si>
  <si>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</si>
  <si>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</si>
  <si>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</si>
  <si>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</si>
  <si>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</si>
  <si>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</si>
  <si>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</si>
  <si>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</si>
  <si>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</si>
  <si>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</si>
  <si>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</si>
  <si>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</si>
  <si>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</si>
  <si>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</si>
  <si>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</si>
  <si>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</si>
  <si>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</si>
  <si>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</si>
  <si>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</si>
  <si>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</si>
  <si>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</si>
  <si>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</si>
  <si>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</si>
  <si>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</si>
  <si>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</si>
  <si>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</si>
  <si>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</si>
  <si>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</si>
  <si>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</si>
  <si>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</si>
  <si>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</si>
  <si>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</si>
  <si>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</si>
  <si>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</si>
  <si>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</si>
  <si>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</si>
  <si>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</si>
  <si>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</si>
  <si>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</si>
  <si>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</si>
  <si>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</si>
  <si>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</si>
  <si>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</si>
  <si>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</si>
  <si>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</si>
  <si>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</si>
  <si>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</si>
  <si>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</si>
  <si>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</si>
  <si>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</si>
  <si>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</si>
  <si>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</si>
  <si>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</si>
  <si>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</si>
  <si>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</si>
  <si>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</si>
  <si>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</si>
  <si>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</si>
  <si>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</si>
  <si>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</si>
  <si>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</si>
  <si>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</si>
  <si>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</si>
  <si>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</si>
  <si>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</si>
  <si>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</si>
  <si>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</si>
  <si>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</si>
  <si>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</si>
  <si>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</si>
  <si>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</si>
  <si>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</si>
  <si>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</si>
  <si>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</si>
  <si>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</si>
  <si>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</si>
  <si>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</si>
  <si>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</si>
  <si>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</si>
  <si>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</si>
  <si>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</si>
  <si>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</si>
  <si>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</si>
  <si>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</si>
  <si>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</si>
  <si>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</si>
  <si>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</si>
  <si>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</si>
  <si>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</si>
  <si>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</si>
  <si>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</si>
  <si>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</si>
  <si>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</si>
  <si>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</si>
  <si>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Yorkville Sound</t>
  </si>
  <si>
    <t xml:space="preserve">Manufacterer of speaker cabinets and audio frequency electronic amplifiers </t>
  </si>
  <si>
    <t>550 Granite Court, Pickering Ontario, Canada L1W 3Y8</t>
  </si>
  <si>
    <t>Carl Lever</t>
  </si>
  <si>
    <t>clever@yorkville.com</t>
  </si>
  <si>
    <t>(905) 837-8481   ext 222</t>
  </si>
  <si>
    <t>Brian Weafer</t>
  </si>
  <si>
    <t>VP</t>
  </si>
  <si>
    <t>bweafer@yorkville.com</t>
  </si>
  <si>
    <t>(905) 837-8481 ext 223</t>
  </si>
  <si>
    <t>tantulum capacitors are used for the unique properties</t>
  </si>
  <si>
    <t xml:space="preserve"> </t>
  </si>
  <si>
    <t>100%</t>
  </si>
  <si>
    <t>www.yorkville.com/resources/service_reference_docs</t>
  </si>
  <si>
    <t xml:space="preserve">yes we rely on the companies published materials </t>
  </si>
  <si>
    <t xml:space="preserve"> companies published materials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</si>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</sst>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lever@yorkvil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yorkville.com/resources/service_reference_docs" TargetMode="External"/><Relationship Id="rId4" Type="http://schemas.openxmlformats.org/officeDocument/2006/relationships/hyperlink" Target="mailto:bweafer@yorkvil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3F3D8C-8485-4E60-A14E-A19986302A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3E6A0A0-558C-4AFF-8138-104C2CD152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5" sqref="D35:E3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46029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t="s">
        <v>15828</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t="s">
        <v>15828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t="s">
        <v>15827</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t="s">
        <v>15827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t="s">
        <v>15833</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t="s">
        <v>15833</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477</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15829</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15830</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15831</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15832</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
      </c>
    </row>
    <row r="101" spans="2:7" ht="15" hidden="1">
      <c r="B101" s="236" t="s">
        <v>2433</v>
      </c>
      <c r="D101" s="282" t="str">
        <f>IF(AND(OR($D$27="Yes",$D$27=""),OR($D$33="Yes",$D$33="")),"Unknown","")</f>
        <v>Unknown</v>
      </c>
      <c r="E101" s="282" t="str">
        <f>IF(AND(OR($D$26="Yes",$D$26=""),OR($D$32="Yes",$D$32="")),"None","")</f>
        <v>None</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14070EB-9342-4024-AA72-7E56705C9626}"/>
    <hyperlink ref="D20" r:id="rId4" xr:uid="{8E835D09-99E6-4715-9500-139AF643767B}"/>
    <hyperlink ref="G77" r:id="rId5" xr:uid="{6B96B396-BF39-470C-9F2F-D463F087FF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2" sqref="C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
        <v>1099</v>
      </c>
      <c r="C5" s="186" t="s">
        <v>814</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428</v>
      </c>
      <c r="X5" s="227">
        <f t="shared" ref="X5" ca="1" si="0">IF(AND(C5="Smelter not listed",OR(LEN(D5)=0,LEN(E5)=0)),1,0)</f>
        <v>0</v>
      </c>
      <c r="AB5" s="228" t="str">
        <f t="shared" ref="AB5" si="1">B5&amp;C5</f>
        <v>TinEM Vinto</v>
      </c>
    </row>
    <row r="6" spans="1:34" s="227" customFormat="1" ht="19.95" customHeight="1">
      <c r="A6" s="262"/>
      <c r="B6" s="182" t="s">
        <v>1100</v>
      </c>
      <c r="C6" s="186" t="s">
        <v>43</v>
      </c>
      <c r="D6" s="230"/>
      <c r="E6" s="182" t="str">
        <f ca="1">IF(ISERROR($V6),"",OFFSET('Smelter Look-up'!$D$4,$V6-4,0)&amp;"")</f>
        <v>CHINA</v>
      </c>
      <c r="F6" s="182" t="str">
        <f ca="1">IF(ISERROR($V6),"",OFFSET('Smelter Look-up'!$E$4,$V6-4,0))</f>
        <v>CID000460</v>
      </c>
      <c r="G6" s="182" t="str">
        <f ca="1">IF(C6=$X$4,IF(ISERROR($V6),"Enter smelter details","RMI"),IF(ISERROR($V6),"",OFFSET('Smelter Look-up'!$F$4,$V6-4,0)))</f>
        <v>RMI</v>
      </c>
      <c r="H6" s="183">
        <f ca="1">IF(ISERROR($V6),"",OFFSET('Smelter Look-up'!$G$4,$V6-4,0))</f>
        <v>0</v>
      </c>
      <c r="I6" s="184" t="str">
        <f ca="1">IF(ISERROR($V6),"",OFFSET('Smelter Look-up'!$H$4,$V6-4,0))</f>
        <v>Jiangmen</v>
      </c>
      <c r="J6" s="184" t="str">
        <f ca="1">IF(ISERROR($V6),"",OFFSET('Smelter Look-up'!$I$4,$V6-4,0))</f>
        <v>Guangdong Sheng</v>
      </c>
      <c r="K6" s="224"/>
      <c r="L6" s="224"/>
      <c r="M6" s="224"/>
      <c r="N6" s="224"/>
      <c r="O6" s="224"/>
      <c r="P6" s="185"/>
      <c r="Q6" s="225"/>
      <c r="R6" s="182" t="str">
        <f ca="1">IF(ISERROR($V6),"",OFFSET('Smelter Look-up'!$C$4,$V6-4,0)&amp;"")</f>
        <v>F&amp;X Electro-Materials Ltd.</v>
      </c>
      <c r="S6" s="181" t="str">
        <f t="shared" ref="S6:S37" ca="1" si="2">IF(B6="","",IF(ISERROR(MATCH($E6,CL,0)),"Unknown",INDIRECT("'C'!$A$"&amp;MATCH($E6,CL,0)+1)))</f>
        <v>CN</v>
      </c>
      <c r="T6" s="181" t="str">
        <f ca="1">IF(B6="","",IF(ISERROR(MATCH($J6,SorP!$B$1:$B$6226,0)),"",INDIRECT("'SorP'!$A$"&amp;MATCH($S6&amp;$J6,SorP!C:C,0))))</f>
        <v>CN-GD</v>
      </c>
      <c r="U6" s="201"/>
      <c r="V6" s="226">
        <f>IF(C6="",NA(),IF(OR(C6="Smelter not listed",C6="Smelter not yet identified"),MATCH($B6&amp;$D6,'Smelter Look-up'!$J:$J,0),MATCH($B6&amp;$C6,'Smelter Look-up'!$J:$J,0)))</f>
        <v>337</v>
      </c>
      <c r="X6" s="227">
        <f t="shared" ref="X6:X37" ca="1" si="3">IF(AND(C6="Smelter not listed",OR(LEN(D6)=0,LEN(E6)=0)),1,0)</f>
        <v>0</v>
      </c>
      <c r="AB6" s="228" t="str">
        <f t="shared" ref="AB6:AB37" si="4">B6&amp;C6</f>
        <v>TantalumF&amp;X Electro-Materials Ltd.</v>
      </c>
    </row>
    <row r="7" spans="1:34" s="227" customFormat="1" ht="19.95" customHeight="1">
      <c r="A7" s="262"/>
      <c r="B7" s="182" t="s">
        <v>1099</v>
      </c>
      <c r="C7" s="186" t="s">
        <v>788</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IF(C7="",NA(),IF(OR(C7="Smelter not listed",C7="Smelter not yet identified"),MATCH($B7&amp;$D7,'Smelter Look-up'!$J:$J,0),MATCH($B7&amp;$C7,'Smelter Look-up'!$J:$J,0)))</f>
        <v>437</v>
      </c>
      <c r="X7" s="227">
        <f t="shared" ca="1" si="3"/>
        <v>0</v>
      </c>
      <c r="AB7" s="228" t="str">
        <f t="shared" si="4"/>
        <v>TinFenix Metals</v>
      </c>
    </row>
    <row r="8" spans="1:34" s="227" customFormat="1" ht="19.95" customHeight="1">
      <c r="A8" s="262"/>
      <c r="B8" s="182" t="s">
        <v>1099</v>
      </c>
      <c r="C8" s="186" t="s">
        <v>793</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468</v>
      </c>
      <c r="X8" s="227">
        <f t="shared" ca="1" si="3"/>
        <v>0</v>
      </c>
      <c r="AB8" s="228" t="str">
        <f t="shared" si="4"/>
        <v>TinMalaysia Smelting Corporation (MSC)</v>
      </c>
    </row>
    <row r="9" spans="1:34" s="227" customFormat="1" ht="19.95" customHeight="1">
      <c r="A9" s="262"/>
      <c r="B9" s="182" t="s">
        <v>1099</v>
      </c>
      <c r="C9" s="186" t="s">
        <v>1003</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ca="1" si="3"/>
        <v>0</v>
      </c>
      <c r="AB9" s="228" t="str">
        <f t="shared" si="4"/>
        <v>TinMinsur</v>
      </c>
    </row>
    <row r="10" spans="1:34" s="227" customFormat="1" ht="19.95" customHeight="1">
      <c r="A10" s="262"/>
      <c r="B10" s="182" t="s">
        <v>1099</v>
      </c>
      <c r="C10" s="186" t="s">
        <v>1000</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521</v>
      </c>
      <c r="X10" s="227">
        <f t="shared" ca="1" si="3"/>
        <v>0</v>
      </c>
      <c r="AB10" s="228" t="str">
        <f t="shared" si="4"/>
        <v>TinThaisarco</v>
      </c>
    </row>
    <row r="11" spans="1:34" s="227" customFormat="1" ht="19.95" customHeight="1">
      <c r="A11" s="262"/>
      <c r="B11" s="182" t="s">
        <v>1099</v>
      </c>
      <c r="C11" s="186" t="s">
        <v>48</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544</v>
      </c>
      <c r="X11" s="227">
        <f t="shared" ca="1" si="3"/>
        <v>0</v>
      </c>
      <c r="AB11" s="228" t="str">
        <f t="shared" si="4"/>
        <v>TinYunnan Tin Company, Ltd.</v>
      </c>
    </row>
    <row r="12" spans="1:34" s="227" customFormat="1" ht="19.95" customHeight="1">
      <c r="A12" s="262"/>
      <c r="B12" s="182" t="s">
        <v>1100</v>
      </c>
      <c r="C12" s="186" t="s">
        <v>1387</v>
      </c>
      <c r="D12" s="230"/>
      <c r="E12" s="182" t="str">
        <f ca="1">IF(ISERROR($V12),"",OFFSET('Smelter Look-up'!$D$4,$V12-4,0)&amp;"")</f>
        <v>MEXICO</v>
      </c>
      <c r="F12" s="182" t="str">
        <f ca="1">IF(ISERROR($V12),"",OFFSET('Smelter Look-up'!$E$4,$V12-4,0))</f>
        <v>CID002539</v>
      </c>
      <c r="G12" s="182" t="str">
        <f ca="1">IF(C12=$X$4,IF(ISERROR($V12),"Enter smelter details","RMI"),IF(ISERROR($V12),"",OFFSET('Smelter Look-up'!$F$4,$V12-4,0)))</f>
        <v>RMI</v>
      </c>
      <c r="H12" s="183">
        <f ca="1">IF(ISERROR($V12),"",OFFSET('Smelter Look-up'!$G$4,$V12-4,0))</f>
        <v>0</v>
      </c>
      <c r="I12" s="184" t="str">
        <f ca="1">IF(ISERROR($V12),"",OFFSET('Smelter Look-up'!$H$4,$V12-4,0))</f>
        <v>Matamoros</v>
      </c>
      <c r="J12" s="184" t="str">
        <f ca="1">IF(ISERROR($V12),"",OFFSET('Smelter Look-up'!$I$4,$V12-4,0))</f>
        <v>Tamaulipas</v>
      </c>
      <c r="K12" s="224"/>
      <c r="L12" s="224"/>
      <c r="M12" s="224"/>
      <c r="N12" s="224"/>
      <c r="O12" s="224"/>
      <c r="P12" s="185"/>
      <c r="Q12" s="225"/>
      <c r="R12" s="182" t="str">
        <f ca="1">IF(ISERROR($V12),"",OFFSET('Smelter Look-up'!$C$4,$V12-4,0)&amp;"")</f>
        <v>KEMET de Mexico</v>
      </c>
      <c r="S12" s="181" t="str">
        <f t="shared" ca="1" si="2"/>
        <v>MX</v>
      </c>
      <c r="T12" s="181" t="str">
        <f ca="1">IF(B12="","",IF(ISERROR(MATCH($J12,SorP!$B$1:$B$6226,0)),"",INDIRECT("'SorP'!$A$"&amp;MATCH($S12&amp;$J12,SorP!C:C,0))))</f>
        <v>MX-TAM</v>
      </c>
      <c r="U12" s="201"/>
      <c r="V12" s="226">
        <f>IF(C12="",NA(),IF(OR(C12="Smelter not listed",C12="Smelter not yet identified"),MATCH($B12&amp;$D12,'Smelter Look-up'!$J:$J,0),MATCH($B12&amp;$C12,'Smelter Look-up'!$J:$J,0)))</f>
        <v>357</v>
      </c>
      <c r="X12" s="227">
        <f t="shared" ca="1" si="3"/>
        <v>0</v>
      </c>
      <c r="AB12" s="228" t="str">
        <f t="shared" si="4"/>
        <v>TantalumKEMET Blue Metals</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B219F4-59D0-4652-89DC-28F120143D7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Yorkville Sound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Manufacterer of speaker cabinets and audio frequency electronic amplifiers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 Lever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clever@yorkville.com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(905) 837-8481   ext 222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Brian Weafer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bweafer@yorkville.com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www.yorkville.com/resources/service_reference_docs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Brian Weafer</cp:lastModifiedBy>
  <cp:lastPrinted>2015-04-21T20:47:43Z</cp:lastPrinted>
  <dcterms:created xsi:type="dcterms:W3CDTF">2010-06-21T21:00:23Z</dcterms:created>
  <dcterms:modified xsi:type="dcterms:W3CDTF">2026-01-12T13:38:34Z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